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0115" windowHeight="12330"/>
  </bookViews>
  <sheets>
    <sheet name="CONSOLIDADO MUNICIPIO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27" i="1" l="1"/>
  <c r="K28" i="1" s="1"/>
  <c r="Q22" i="1"/>
  <c r="P21" i="1"/>
  <c r="R21" i="1" s="1"/>
  <c r="H21" i="1"/>
  <c r="I21" i="1" s="1"/>
  <c r="G21" i="1"/>
  <c r="D21" i="1"/>
  <c r="L21" i="1" s="1"/>
  <c r="R20" i="1"/>
  <c r="K20" i="1"/>
  <c r="H20" i="1"/>
  <c r="I20" i="1" s="1"/>
  <c r="G20" i="1"/>
  <c r="L20" i="1" s="1"/>
  <c r="D20" i="1"/>
  <c r="C20" i="1"/>
  <c r="E20" i="1" s="1"/>
  <c r="R19" i="1"/>
  <c r="R22" i="1" s="1"/>
  <c r="P19" i="1"/>
  <c r="H19" i="1"/>
  <c r="I19" i="1" s="1"/>
  <c r="G19" i="1"/>
  <c r="D19" i="1"/>
  <c r="C19" i="1"/>
  <c r="L19" i="1" s="1"/>
  <c r="R18" i="1"/>
  <c r="H18" i="1"/>
  <c r="I18" i="1" s="1"/>
  <c r="G18" i="1"/>
  <c r="D18" i="1"/>
  <c r="C18" i="1"/>
  <c r="L18" i="1" s="1"/>
  <c r="R17" i="1"/>
  <c r="P17" i="1"/>
  <c r="P22" i="1" s="1"/>
  <c r="K17" i="1"/>
  <c r="K22" i="1" s="1"/>
  <c r="H17" i="1"/>
  <c r="G17" i="1"/>
  <c r="L17" i="1" s="1"/>
  <c r="E17" i="1"/>
  <c r="D17" i="1"/>
  <c r="C17" i="1"/>
  <c r="L16" i="1"/>
  <c r="I16" i="1"/>
  <c r="H16" i="1"/>
  <c r="G16" i="1"/>
  <c r="E16" i="1"/>
  <c r="L15" i="1"/>
  <c r="H15" i="1"/>
  <c r="G15" i="1"/>
  <c r="I15" i="1" s="1"/>
  <c r="E15" i="1"/>
  <c r="K14" i="1"/>
  <c r="H14" i="1"/>
  <c r="I14" i="1" s="1"/>
  <c r="G14" i="1"/>
  <c r="D14" i="1"/>
  <c r="C14" i="1"/>
  <c r="E14" i="1" s="1"/>
  <c r="K13" i="1"/>
  <c r="H13" i="1"/>
  <c r="I13" i="1" s="1"/>
  <c r="G13" i="1"/>
  <c r="D13" i="1"/>
  <c r="C13" i="1"/>
  <c r="E13" i="1" s="1"/>
  <c r="H12" i="1"/>
  <c r="I12" i="1" s="1"/>
  <c r="G12" i="1"/>
  <c r="L12" i="1" s="1"/>
  <c r="E12" i="1"/>
  <c r="Q11" i="1"/>
  <c r="H11" i="1"/>
  <c r="I11" i="1" s="1"/>
  <c r="G11" i="1"/>
  <c r="L11" i="1" s="1"/>
  <c r="E11" i="1"/>
  <c r="P10" i="1"/>
  <c r="R10" i="1" s="1"/>
  <c r="L10" i="1"/>
  <c r="I10" i="1"/>
  <c r="H10" i="1"/>
  <c r="G10" i="1"/>
  <c r="E10" i="1"/>
  <c r="R9" i="1"/>
  <c r="H9" i="1"/>
  <c r="I9" i="1" s="1"/>
  <c r="G9" i="1"/>
  <c r="L9" i="1" s="1"/>
  <c r="E9" i="1"/>
  <c r="P8" i="1"/>
  <c r="R8" i="1" s="1"/>
  <c r="H8" i="1"/>
  <c r="I8" i="1" s="1"/>
  <c r="G8" i="1"/>
  <c r="L8" i="1" s="1"/>
  <c r="E8" i="1"/>
  <c r="P7" i="1"/>
  <c r="R7" i="1" s="1"/>
  <c r="L7" i="1"/>
  <c r="H7" i="1"/>
  <c r="H22" i="1" s="1"/>
  <c r="G7" i="1"/>
  <c r="I7" i="1" s="1"/>
  <c r="E7" i="1"/>
  <c r="D7" i="1"/>
  <c r="D22" i="1" s="1"/>
  <c r="C7" i="1"/>
  <c r="C22" i="1" s="1"/>
  <c r="R11" i="1" l="1"/>
  <c r="P11" i="1"/>
  <c r="G22" i="1"/>
  <c r="L22" i="1" s="1"/>
  <c r="L13" i="1"/>
  <c r="L14" i="1"/>
  <c r="I17" i="1"/>
  <c r="I22" i="1" s="1"/>
  <c r="E21" i="1"/>
  <c r="E22" i="1" s="1"/>
  <c r="E18" i="1"/>
  <c r="E19" i="1"/>
</calcChain>
</file>

<file path=xl/sharedStrings.xml><?xml version="1.0" encoding="utf-8"?>
<sst xmlns="http://schemas.openxmlformats.org/spreadsheetml/2006/main" count="57" uniqueCount="43">
  <si>
    <t>SALDOS MUNICIPIOS ADHERIDOS</t>
  </si>
  <si>
    <t>ENTIDAD</t>
  </si>
  <si>
    <t>ASIGNACIONES DIRECTAS</t>
  </si>
  <si>
    <t>FCR 40%</t>
  </si>
  <si>
    <t>RENDIMIENTOS FINANCIEROS</t>
  </si>
  <si>
    <t>TOTAL DISPONIBLE 2017-2018</t>
  </si>
  <si>
    <t>OBSERVACIONES</t>
  </si>
  <si>
    <t>CONSOLIDADO MPIOS ADHERIDOS Y GOBERNACION DEL HUILA</t>
  </si>
  <si>
    <t>SALDO 2016</t>
  </si>
  <si>
    <t>ASIGNADO 2017-2018</t>
  </si>
  <si>
    <t>TOTAL ASIGACIONES DIRECTAS 2017-2018</t>
  </si>
  <si>
    <t>CONTROL RECAUDO A.D.</t>
  </si>
  <si>
    <t>TOTAL FCR 40% 2017-2018</t>
  </si>
  <si>
    <t>CONTROL RECAUDO FCR 40%</t>
  </si>
  <si>
    <t>ITEM</t>
  </si>
  <si>
    <t>Asignaciones Directas</t>
  </si>
  <si>
    <t>Fondo de Compensación Regional 40%</t>
  </si>
  <si>
    <t>Total</t>
  </si>
  <si>
    <t>Municipio de Agrado</t>
  </si>
  <si>
    <t>Total Asignaciones</t>
  </si>
  <si>
    <t>Municipio de Algeciras</t>
  </si>
  <si>
    <t>Rendimientos financieros generados en las cuentas maestras de cada ET</t>
  </si>
  <si>
    <t>Municipio de Campoalegre</t>
  </si>
  <si>
    <t>Incentivo a la producción</t>
  </si>
  <si>
    <t>Municipio de Colombia</t>
  </si>
  <si>
    <t>Total aprobaciones 2016</t>
  </si>
  <si>
    <t>Municipio de  El Pital</t>
  </si>
  <si>
    <t>Saldo disponible a la fecha de corte 31/12/2016</t>
  </si>
  <si>
    <t>Municipio de Elías</t>
  </si>
  <si>
    <t>Municipio de Gigante</t>
  </si>
  <si>
    <t>Rendimientos Financieros a Diciembre 31 de 2016</t>
  </si>
  <si>
    <t>Municipio de Iquira</t>
  </si>
  <si>
    <t>Municipio de Nátaga</t>
  </si>
  <si>
    <t>Municipio de Palestina</t>
  </si>
  <si>
    <t>Municipio de Rivera</t>
  </si>
  <si>
    <t>Rendimientos Financieros Noviembre y Diciembre 2016</t>
  </si>
  <si>
    <t>Municipio de Santa María</t>
  </si>
  <si>
    <t>Total Asignaciones Bienio 2017-2018 (Decreto 2190 de 2016)</t>
  </si>
  <si>
    <t>Municipio de Tarqui</t>
  </si>
  <si>
    <t>Municipio de Tello</t>
  </si>
  <si>
    <t>Municipio de Teruel</t>
  </si>
  <si>
    <t>TOTAL DISPONIBLE</t>
  </si>
  <si>
    <t>SALDOS CON CORTE A DICIEMBRE 31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</si>
</sst>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_);[Red]\(&quot;$&quot;\ #,##0.00\)"/>
    <numFmt numFmtId="44" formatCode="_(&quot;$&quot;\ * #,##0.00_);_(&quot;$&quot;\ * \(#,##0.00\);_(&quot;$&quot;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9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44" fontId="1" fillId="0" borderId="0" xfId="1" applyFont="1"/>
    <xf numFmtId="44" fontId="3" fillId="0" borderId="0" xfId="1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44" fontId="5" fillId="2" borderId="1" xfId="1" applyFont="1" applyFill="1" applyBorder="1" applyAlignment="1">
      <alignment horizontal="center" wrapText="1"/>
    </xf>
    <xf numFmtId="44" fontId="5" fillId="2" borderId="2" xfId="1" applyFont="1" applyFill="1" applyBorder="1" applyAlignment="1">
      <alignment horizontal="center" wrapText="1"/>
    </xf>
    <xf numFmtId="44" fontId="5" fillId="2" borderId="3" xfId="1" applyFont="1" applyFill="1" applyBorder="1" applyAlignment="1">
      <alignment horizontal="center" wrapText="1"/>
    </xf>
    <xf numFmtId="44" fontId="5" fillId="2" borderId="1" xfId="1" applyFont="1" applyFill="1" applyBorder="1" applyAlignment="1">
      <alignment horizontal="center"/>
    </xf>
    <xf numFmtId="44" fontId="5" fillId="2" borderId="2" xfId="1" applyFont="1" applyFill="1" applyBorder="1" applyAlignment="1">
      <alignment horizontal="center"/>
    </xf>
    <xf numFmtId="44" fontId="5" fillId="2" borderId="3" xfId="1" applyFont="1" applyFill="1" applyBorder="1" applyAlignment="1">
      <alignment horizontal="center"/>
    </xf>
    <xf numFmtId="44" fontId="5" fillId="2" borderId="4" xfId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44" fontId="5" fillId="2" borderId="5" xfId="1" applyFont="1" applyFill="1" applyBorder="1" applyAlignment="1">
      <alignment horizontal="center" wrapText="1"/>
    </xf>
    <xf numFmtId="44" fontId="5" fillId="2" borderId="6" xfId="1" applyFont="1" applyFill="1" applyBorder="1" applyAlignment="1">
      <alignment horizontal="center" wrapText="1"/>
    </xf>
    <xf numFmtId="44" fontId="5" fillId="2" borderId="7" xfId="1" applyFont="1" applyFill="1" applyBorder="1" applyAlignment="1">
      <alignment horizontal="center" wrapText="1"/>
    </xf>
    <xf numFmtId="44" fontId="5" fillId="2" borderId="5" xfId="1" applyFont="1" applyFill="1" applyBorder="1" applyAlignment="1">
      <alignment horizontal="center"/>
    </xf>
    <xf numFmtId="44" fontId="5" fillId="2" borderId="6" xfId="1" applyFont="1" applyFill="1" applyBorder="1" applyAlignment="1">
      <alignment horizontal="center"/>
    </xf>
    <xf numFmtId="44" fontId="5" fillId="2" borderId="7" xfId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center" wrapText="1"/>
    </xf>
    <xf numFmtId="44" fontId="5" fillId="2" borderId="0" xfId="1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wrapText="1"/>
    </xf>
    <xf numFmtId="44" fontId="3" fillId="5" borderId="4" xfId="1" applyFont="1" applyFill="1" applyBorder="1"/>
    <xf numFmtId="10" fontId="3" fillId="5" borderId="4" xfId="2" applyNumberFormat="1" applyFont="1" applyFill="1" applyBorder="1" applyAlignment="1">
      <alignment horizontal="center"/>
    </xf>
    <xf numFmtId="44" fontId="8" fillId="5" borderId="10" xfId="0" applyNumberFormat="1" applyFont="1" applyFill="1" applyBorder="1" applyAlignment="1">
      <alignment horizontal="right" wrapText="1" readingOrder="1"/>
    </xf>
    <xf numFmtId="0" fontId="3" fillId="5" borderId="4" xfId="0" applyFont="1" applyFill="1" applyBorder="1" applyAlignment="1">
      <alignment wrapText="1"/>
    </xf>
    <xf numFmtId="0" fontId="0" fillId="5" borderId="0" xfId="0" applyFill="1"/>
    <xf numFmtId="0" fontId="2" fillId="0" borderId="8" xfId="0" applyFont="1" applyBorder="1"/>
    <xf numFmtId="44" fontId="9" fillId="0" borderId="8" xfId="1" applyFont="1" applyBorder="1"/>
    <xf numFmtId="44" fontId="10" fillId="0" borderId="8" xfId="1" applyFont="1" applyBorder="1"/>
    <xf numFmtId="44" fontId="10" fillId="0" borderId="11" xfId="1" applyFont="1" applyBorder="1" applyAlignment="1">
      <alignment vertical="center"/>
    </xf>
    <xf numFmtId="0" fontId="3" fillId="5" borderId="4" xfId="0" applyFont="1" applyFill="1" applyBorder="1"/>
    <xf numFmtId="0" fontId="11" fillId="0" borderId="12" xfId="0" applyFont="1" applyBorder="1" applyAlignment="1">
      <alignment vertical="center" wrapText="1"/>
    </xf>
    <xf numFmtId="44" fontId="10" fillId="0" borderId="11" xfId="1" applyFont="1" applyBorder="1" applyAlignment="1">
      <alignment horizontal="center" vertical="center"/>
    </xf>
    <xf numFmtId="3" fontId="12" fillId="5" borderId="4" xfId="0" applyNumberFormat="1" applyFont="1" applyFill="1" applyBorder="1" applyAlignment="1">
      <alignment wrapText="1"/>
    </xf>
    <xf numFmtId="0" fontId="8" fillId="5" borderId="10" xfId="0" applyFont="1" applyFill="1" applyBorder="1" applyAlignment="1">
      <alignment horizontal="right" wrapText="1" readingOrder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44" fontId="11" fillId="0" borderId="8" xfId="1" applyFont="1" applyBorder="1" applyAlignment="1">
      <alignment vertical="center"/>
    </xf>
    <xf numFmtId="44" fontId="1" fillId="5" borderId="0" xfId="1" applyFont="1" applyFill="1"/>
    <xf numFmtId="0" fontId="2" fillId="0" borderId="8" xfId="0" applyFont="1" applyBorder="1" applyAlignment="1">
      <alignment wrapText="1"/>
    </xf>
    <xf numFmtId="44" fontId="1" fillId="5" borderId="8" xfId="1" applyFont="1" applyFill="1" applyBorder="1"/>
    <xf numFmtId="0" fontId="0" fillId="5" borderId="8" xfId="0" applyFill="1" applyBorder="1"/>
    <xf numFmtId="0" fontId="5" fillId="2" borderId="4" xfId="0" applyFont="1" applyFill="1" applyBorder="1" applyAlignment="1">
      <alignment horizontal="center" wrapText="1"/>
    </xf>
    <xf numFmtId="44" fontId="5" fillId="2" borderId="4" xfId="1" applyFont="1" applyFill="1" applyBorder="1"/>
    <xf numFmtId="0" fontId="3" fillId="0" borderId="0" xfId="0" applyFont="1"/>
    <xf numFmtId="3" fontId="13" fillId="5" borderId="0" xfId="0" applyNumberFormat="1" applyFont="1" applyFill="1" applyBorder="1" applyAlignment="1">
      <alignment horizontal="left" wrapText="1"/>
    </xf>
    <xf numFmtId="8" fontId="14" fillId="0" borderId="0" xfId="0" applyNumberFormat="1" applyFont="1"/>
    <xf numFmtId="8" fontId="3" fillId="0" borderId="0" xfId="1" applyNumberFormat="1" applyFont="1"/>
  </cellXfs>
  <cellStyles count="6">
    <cellStyle name="Moneda" xfId="1" builtinId="4"/>
    <cellStyle name="Moneda 2" xfId="3"/>
    <cellStyle name="Normal" xfId="0" builtinId="0"/>
    <cellStyle name="Normal 11" xfId="4"/>
    <cellStyle name="Normal 3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sor.regalias/Desktop/PRESUPUESTOS%20Y%20BALANCES/SALDOS%20INICIO%202017/SALDOS%20MPIOS%20ADHERIDOS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ado"/>
      <sheetName val="Algeciras"/>
      <sheetName val="Campoalegre"/>
      <sheetName val="Colombia"/>
      <sheetName val="Elías"/>
      <sheetName val="Gigante"/>
      <sheetName val="Iquira"/>
      <sheetName val="Nataga"/>
      <sheetName val="Palestina"/>
      <sheetName val="El Pital"/>
      <sheetName val="Rivera"/>
      <sheetName val="SantaMaria"/>
      <sheetName val="Tarqui"/>
      <sheetName val="Tello"/>
      <sheetName val="Teruel"/>
      <sheetName val="CONSOLIDADO MUNICIPIOS"/>
      <sheetName val="PROYECCCION CONSOLIDADO"/>
      <sheetName val="APROBADOS 2016"/>
    </sheetNames>
    <sheetDataSet>
      <sheetData sheetId="0">
        <row r="5">
          <cell r="I5">
            <v>17598666.289999999</v>
          </cell>
          <cell r="J5">
            <v>289505729.61000001</v>
          </cell>
        </row>
        <row r="6">
          <cell r="I6">
            <v>2051530</v>
          </cell>
          <cell r="J6">
            <v>865422830</v>
          </cell>
        </row>
      </sheetData>
      <sheetData sheetId="1">
        <row r="4">
          <cell r="H4">
            <v>933396278.54511309</v>
          </cell>
        </row>
        <row r="5">
          <cell r="H5">
            <v>2321542062</v>
          </cell>
        </row>
      </sheetData>
      <sheetData sheetId="2">
        <row r="4">
          <cell r="I4">
            <v>831538433.93252087</v>
          </cell>
        </row>
        <row r="5">
          <cell r="I5">
            <v>2110183522</v>
          </cell>
        </row>
      </sheetData>
      <sheetData sheetId="3">
        <row r="5">
          <cell r="H5">
            <v>1195314036</v>
          </cell>
        </row>
        <row r="7">
          <cell r="E7">
            <v>450178537.69999981</v>
          </cell>
        </row>
      </sheetData>
      <sheetData sheetId="4">
        <row r="3">
          <cell r="H3">
            <v>179529535.26999998</v>
          </cell>
        </row>
        <row r="4">
          <cell r="H4">
            <v>638151860</v>
          </cell>
        </row>
      </sheetData>
      <sheetData sheetId="5">
        <row r="4">
          <cell r="I4">
            <v>463877519.83000016</v>
          </cell>
          <cell r="J4">
            <v>731904159.90000057</v>
          </cell>
        </row>
        <row r="5">
          <cell r="I5">
            <v>175103148</v>
          </cell>
          <cell r="J5">
            <v>2226588786</v>
          </cell>
        </row>
        <row r="6">
          <cell r="I6">
            <v>28939169</v>
          </cell>
        </row>
      </sheetData>
      <sheetData sheetId="6">
        <row r="6">
          <cell r="I6">
            <v>54396027.159999996</v>
          </cell>
          <cell r="J6">
            <v>728513290</v>
          </cell>
        </row>
        <row r="7">
          <cell r="I7">
            <v>18640558</v>
          </cell>
          <cell r="J7">
            <v>1246209602</v>
          </cell>
        </row>
        <row r="8">
          <cell r="I8">
            <v>4882662</v>
          </cell>
        </row>
      </sheetData>
      <sheetData sheetId="7">
        <row r="4">
          <cell r="I4">
            <v>164045989.00999993</v>
          </cell>
        </row>
        <row r="5">
          <cell r="I5">
            <v>608393422</v>
          </cell>
        </row>
      </sheetData>
      <sheetData sheetId="8">
        <row r="5">
          <cell r="I5">
            <v>91599.450000047684</v>
          </cell>
        </row>
        <row r="6">
          <cell r="I6">
            <v>1116644537</v>
          </cell>
        </row>
      </sheetData>
      <sheetData sheetId="9">
        <row r="5">
          <cell r="H5">
            <v>455916733.57000017</v>
          </cell>
        </row>
        <row r="6">
          <cell r="H6">
            <v>1308527606</v>
          </cell>
        </row>
      </sheetData>
      <sheetData sheetId="10">
        <row r="6">
          <cell r="I6">
            <v>2827821</v>
          </cell>
        </row>
        <row r="7">
          <cell r="I7">
            <v>865070</v>
          </cell>
          <cell r="J7">
            <v>1599909268</v>
          </cell>
        </row>
        <row r="8">
          <cell r="I8">
            <v>45528</v>
          </cell>
        </row>
      </sheetData>
      <sheetData sheetId="11">
        <row r="4">
          <cell r="I4">
            <v>1452319.09</v>
          </cell>
          <cell r="J4">
            <v>269062798.32999992</v>
          </cell>
        </row>
        <row r="5">
          <cell r="I5">
            <v>1788121</v>
          </cell>
          <cell r="J5">
            <v>1090745935</v>
          </cell>
        </row>
      </sheetData>
      <sheetData sheetId="12">
        <row r="4">
          <cell r="I4">
            <v>9024.39</v>
          </cell>
          <cell r="J4">
            <v>531641209.46000004</v>
          </cell>
        </row>
        <row r="5">
          <cell r="I5">
            <v>1815871</v>
          </cell>
          <cell r="J5">
            <v>1693423599</v>
          </cell>
        </row>
      </sheetData>
      <sheetData sheetId="13">
        <row r="4">
          <cell r="I4">
            <v>1170786.6970009699</v>
          </cell>
          <cell r="J4">
            <v>461061851.57000017</v>
          </cell>
        </row>
        <row r="5">
          <cell r="I5">
            <v>447531</v>
          </cell>
        </row>
        <row r="6">
          <cell r="I6">
            <v>3531494</v>
          </cell>
        </row>
      </sheetData>
      <sheetData sheetId="14">
        <row r="6">
          <cell r="J6">
            <v>384304535.46601987</v>
          </cell>
        </row>
        <row r="7">
          <cell r="I7">
            <v>29891</v>
          </cell>
          <cell r="J7">
            <v>1030088711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tabSelected="1" workbookViewId="0">
      <selection activeCell="A3" sqref="A3"/>
    </sheetView>
  </sheetViews>
  <sheetFormatPr baseColWidth="10" defaultRowHeight="15" x14ac:dyDescent="0.25"/>
  <cols>
    <col min="2" max="2" width="10.85546875" customWidth="1"/>
    <col min="3" max="3" width="14.140625" style="1" bestFit="1" customWidth="1"/>
    <col min="4" max="4" width="14.140625" style="1" customWidth="1"/>
    <col min="5" max="5" width="14" style="1" customWidth="1"/>
    <col min="6" max="6" width="8.5703125" style="1" customWidth="1"/>
    <col min="7" max="7" width="15.42578125" style="1" bestFit="1" customWidth="1"/>
    <col min="8" max="9" width="16.42578125" style="1" bestFit="1" customWidth="1"/>
    <col min="10" max="10" width="10.140625" style="1" customWidth="1"/>
    <col min="11" max="11" width="13.42578125" style="2" customWidth="1"/>
    <col min="12" max="12" width="16" customWidth="1"/>
    <col min="13" max="13" width="18" customWidth="1"/>
    <col min="14" max="14" width="22.5703125" customWidth="1"/>
    <col min="15" max="15" width="30.140625" customWidth="1"/>
    <col min="16" max="16" width="22.28515625" customWidth="1"/>
    <col min="17" max="18" width="21" customWidth="1"/>
  </cols>
  <sheetData>
    <row r="1" spans="2:18" ht="14.1" customHeight="1" x14ac:dyDescent="0.25"/>
    <row r="2" spans="2:18" ht="24" customHeight="1" x14ac:dyDescent="0.3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spans="2:18" ht="21.75" customHeight="1" x14ac:dyDescent="0.25">
      <c r="B4" s="4" t="s">
        <v>1</v>
      </c>
      <c r="C4" s="5" t="s">
        <v>2</v>
      </c>
      <c r="D4" s="6"/>
      <c r="E4" s="6"/>
      <c r="F4" s="7"/>
      <c r="G4" s="8" t="s">
        <v>3</v>
      </c>
      <c r="H4" s="9"/>
      <c r="I4" s="9"/>
      <c r="J4" s="10"/>
      <c r="K4" s="11" t="s">
        <v>4</v>
      </c>
      <c r="L4" s="11" t="s">
        <v>5</v>
      </c>
      <c r="M4" s="11" t="s">
        <v>6</v>
      </c>
      <c r="O4" s="12" t="s">
        <v>7</v>
      </c>
      <c r="P4" s="12"/>
      <c r="Q4" s="12"/>
      <c r="R4" s="12"/>
    </row>
    <row r="5" spans="2:18" ht="15.75" thickBot="1" x14ac:dyDescent="0.3">
      <c r="B5" s="13"/>
      <c r="C5" s="14"/>
      <c r="D5" s="15"/>
      <c r="E5" s="15"/>
      <c r="F5" s="16"/>
      <c r="G5" s="17"/>
      <c r="H5" s="18"/>
      <c r="I5" s="18"/>
      <c r="J5" s="19"/>
      <c r="K5" s="11"/>
      <c r="L5" s="11"/>
      <c r="M5" s="11"/>
    </row>
    <row r="6" spans="2:18" ht="49.5" thickBot="1" x14ac:dyDescent="0.3">
      <c r="B6" s="20"/>
      <c r="C6" s="21" t="s">
        <v>8</v>
      </c>
      <c r="D6" s="21" t="s">
        <v>9</v>
      </c>
      <c r="E6" s="21" t="s">
        <v>10</v>
      </c>
      <c r="F6" s="21" t="s">
        <v>11</v>
      </c>
      <c r="G6" s="21" t="s">
        <v>8</v>
      </c>
      <c r="H6" s="21" t="s">
        <v>9</v>
      </c>
      <c r="I6" s="21" t="s">
        <v>12</v>
      </c>
      <c r="J6" s="21" t="s">
        <v>13</v>
      </c>
      <c r="K6" s="22"/>
      <c r="L6" s="21"/>
      <c r="M6" s="21"/>
      <c r="O6" s="23" t="s">
        <v>14</v>
      </c>
      <c r="P6" s="24" t="s">
        <v>15</v>
      </c>
      <c r="Q6" s="24" t="s">
        <v>16</v>
      </c>
      <c r="R6" s="24" t="s">
        <v>17</v>
      </c>
    </row>
    <row r="7" spans="2:18" s="30" customFormat="1" ht="24.75" customHeight="1" thickBot="1" x14ac:dyDescent="0.3">
      <c r="B7" s="25" t="s">
        <v>18</v>
      </c>
      <c r="C7" s="26">
        <f>[1]Agrado!I5</f>
        <v>17598666.289999999</v>
      </c>
      <c r="D7" s="26">
        <f>[1]Agrado!I6</f>
        <v>2051530</v>
      </c>
      <c r="E7" s="26">
        <f>C7+D7</f>
        <v>19650196.289999999</v>
      </c>
      <c r="F7" s="27">
        <v>4.19E-2</v>
      </c>
      <c r="G7" s="26">
        <f>[1]Agrado!J5</f>
        <v>289505729.61000001</v>
      </c>
      <c r="H7" s="26">
        <f>[1]Agrado!J6</f>
        <v>865422830</v>
      </c>
      <c r="I7" s="26">
        <f>H7+G7</f>
        <v>1154928559.6100001</v>
      </c>
      <c r="J7" s="27">
        <v>0.69440000000000002</v>
      </c>
      <c r="K7" s="28">
        <v>0</v>
      </c>
      <c r="L7" s="26">
        <f t="shared" ref="L7:L22" si="0">C7+D7+G7+H7+K7</f>
        <v>1174578755.9000001</v>
      </c>
      <c r="M7" s="29"/>
      <c r="O7" s="31" t="s">
        <v>19</v>
      </c>
      <c r="P7" s="32">
        <f>541332164.46+54178123015.48</f>
        <v>54719455179.940002</v>
      </c>
      <c r="Q7" s="33">
        <v>7288112251.71</v>
      </c>
      <c r="R7" s="34">
        <f>Q7+P7</f>
        <v>62007567431.650002</v>
      </c>
    </row>
    <row r="8" spans="2:18" s="30" customFormat="1" ht="24.75" customHeight="1" thickBot="1" x14ac:dyDescent="0.3">
      <c r="B8" s="25" t="s">
        <v>20</v>
      </c>
      <c r="C8" s="26">
        <v>0</v>
      </c>
      <c r="D8" s="26">
        <v>0</v>
      </c>
      <c r="E8" s="26">
        <f t="shared" ref="E8:E21" si="1">C8+D8</f>
        <v>0</v>
      </c>
      <c r="F8" s="27">
        <v>0</v>
      </c>
      <c r="G8" s="26">
        <f>[1]Algeciras!H4</f>
        <v>933396278.54511309</v>
      </c>
      <c r="H8" s="26">
        <f>[1]Algeciras!H5</f>
        <v>2321542062</v>
      </c>
      <c r="I8" s="26">
        <f t="shared" ref="I8:I21" si="2">H8+G8</f>
        <v>3254938340.5451131</v>
      </c>
      <c r="J8" s="27">
        <v>0.70369999999999999</v>
      </c>
      <c r="K8" s="28">
        <v>0</v>
      </c>
      <c r="L8" s="26">
        <f t="shared" si="0"/>
        <v>3254938340.5451131</v>
      </c>
      <c r="M8" s="35"/>
      <c r="O8" s="36" t="s">
        <v>21</v>
      </c>
      <c r="P8" s="37">
        <f>8965686029.58+37398853</f>
        <v>9003084882.5799999</v>
      </c>
      <c r="Q8" s="37"/>
      <c r="R8" s="34">
        <f>Q8+P8</f>
        <v>9003084882.5799999</v>
      </c>
    </row>
    <row r="9" spans="2:18" s="30" customFormat="1" ht="27" customHeight="1" thickBot="1" x14ac:dyDescent="0.3">
      <c r="B9" s="38" t="s">
        <v>22</v>
      </c>
      <c r="C9" s="26">
        <v>0</v>
      </c>
      <c r="D9" s="26"/>
      <c r="E9" s="26">
        <f t="shared" si="1"/>
        <v>0</v>
      </c>
      <c r="F9" s="27">
        <v>0</v>
      </c>
      <c r="G9" s="26">
        <f>[1]Campoalegre!I4</f>
        <v>831538433.93252087</v>
      </c>
      <c r="H9" s="26">
        <f>[1]Campoalegre!I5</f>
        <v>2110183522</v>
      </c>
      <c r="I9" s="26">
        <f t="shared" si="2"/>
        <v>2941721955.9325209</v>
      </c>
      <c r="J9" s="27">
        <v>0.7036</v>
      </c>
      <c r="K9" s="39"/>
      <c r="L9" s="26">
        <f t="shared" si="0"/>
        <v>2941721955.9325209</v>
      </c>
      <c r="M9" s="35"/>
      <c r="O9" s="40" t="s">
        <v>23</v>
      </c>
      <c r="P9" s="37">
        <v>0</v>
      </c>
      <c r="Q9" s="37"/>
      <c r="R9" s="34">
        <f>Q9+P9</f>
        <v>0</v>
      </c>
    </row>
    <row r="10" spans="2:18" s="30" customFormat="1" ht="25.5" thickBot="1" x14ac:dyDescent="0.3">
      <c r="B10" s="38" t="s">
        <v>24</v>
      </c>
      <c r="C10" s="26">
        <v>0</v>
      </c>
      <c r="D10" s="26"/>
      <c r="E10" s="26">
        <f t="shared" si="1"/>
        <v>0</v>
      </c>
      <c r="F10" s="27">
        <v>0</v>
      </c>
      <c r="G10" s="26">
        <f>[1]Colombia!E7</f>
        <v>450178537.69999981</v>
      </c>
      <c r="H10" s="26">
        <f>[1]Colombia!H5</f>
        <v>1195314036</v>
      </c>
      <c r="I10" s="26">
        <f>[1]Colombia!H5</f>
        <v>1195314036</v>
      </c>
      <c r="J10" s="27">
        <v>0.70220000000000005</v>
      </c>
      <c r="K10" s="39"/>
      <c r="L10" s="26">
        <f t="shared" si="0"/>
        <v>1645492573.6999998</v>
      </c>
      <c r="M10" s="35"/>
      <c r="O10" s="40" t="s">
        <v>25</v>
      </c>
      <c r="P10" s="37">
        <f>12759251627.42+35703233887.69</f>
        <v>48462485515.110001</v>
      </c>
      <c r="Q10" s="37"/>
      <c r="R10" s="34">
        <f>Q10+P10</f>
        <v>48462485515.110001</v>
      </c>
    </row>
    <row r="11" spans="2:18" s="30" customFormat="1" ht="26.25" thickBot="1" x14ac:dyDescent="0.3">
      <c r="B11" s="38" t="s">
        <v>26</v>
      </c>
      <c r="C11" s="26">
        <v>0</v>
      </c>
      <c r="D11" s="26"/>
      <c r="E11" s="26">
        <f t="shared" si="1"/>
        <v>0</v>
      </c>
      <c r="F11" s="27">
        <v>0</v>
      </c>
      <c r="G11" s="26">
        <f>'[1]El Pital'!H5</f>
        <v>455916733.57000017</v>
      </c>
      <c r="H11" s="26">
        <f>'[1]El Pital'!H6</f>
        <v>1308527606</v>
      </c>
      <c r="I11" s="26">
        <f t="shared" si="2"/>
        <v>1764444339.5700002</v>
      </c>
      <c r="J11" s="27">
        <v>0.70289999999999997</v>
      </c>
      <c r="K11" s="39"/>
      <c r="L11" s="26">
        <f t="shared" si="0"/>
        <v>1764444339.5700002</v>
      </c>
      <c r="M11" s="35"/>
      <c r="O11" s="41" t="s">
        <v>27</v>
      </c>
      <c r="P11" s="42">
        <f>P7+P8+P9-P10</f>
        <v>15260054547.410004</v>
      </c>
      <c r="Q11" s="42">
        <f>Q7+Q8+Q9-Q10</f>
        <v>7288112251.71</v>
      </c>
      <c r="R11" s="42">
        <f>R7+R8+R9-R10</f>
        <v>22548166799.119995</v>
      </c>
    </row>
    <row r="12" spans="2:18" s="30" customFormat="1" ht="24.75" x14ac:dyDescent="0.25">
      <c r="B12" s="38" t="s">
        <v>28</v>
      </c>
      <c r="C12" s="26">
        <v>0</v>
      </c>
      <c r="D12" s="26"/>
      <c r="E12" s="26">
        <f t="shared" si="1"/>
        <v>0</v>
      </c>
      <c r="F12" s="27">
        <v>0</v>
      </c>
      <c r="G12" s="26">
        <f>[1]Elías!H3</f>
        <v>179529535.26999998</v>
      </c>
      <c r="H12" s="26">
        <f>[1]Elías!H4</f>
        <v>638151860</v>
      </c>
      <c r="I12" s="26">
        <f t="shared" si="2"/>
        <v>817681395.26999998</v>
      </c>
      <c r="J12" s="27">
        <v>0.70209999999999995</v>
      </c>
      <c r="K12" s="39"/>
      <c r="L12" s="26">
        <f t="shared" si="0"/>
        <v>817681395.26999998</v>
      </c>
      <c r="M12" s="35"/>
    </row>
    <row r="13" spans="2:18" s="30" customFormat="1" ht="36.75" x14ac:dyDescent="0.25">
      <c r="B13" s="38" t="s">
        <v>29</v>
      </c>
      <c r="C13" s="26">
        <f>[1]Gigante!I4</f>
        <v>463877519.83000016</v>
      </c>
      <c r="D13" s="26">
        <f>[1]Gigante!I5</f>
        <v>175103148</v>
      </c>
      <c r="E13" s="26">
        <f t="shared" si="1"/>
        <v>638980667.83000016</v>
      </c>
      <c r="F13" s="27">
        <v>1.2200000000000001E-2</v>
      </c>
      <c r="G13" s="26">
        <f>[1]Gigante!J4</f>
        <v>731904159.90000057</v>
      </c>
      <c r="H13" s="26">
        <f>[1]Gigante!J5</f>
        <v>2226588786</v>
      </c>
      <c r="I13" s="26">
        <f t="shared" si="2"/>
        <v>2958492945.9000006</v>
      </c>
      <c r="J13" s="27">
        <v>0.70199999999999996</v>
      </c>
      <c r="K13" s="28">
        <f>[1]Gigante!I6</f>
        <v>28939169</v>
      </c>
      <c r="L13" s="26">
        <f t="shared" si="0"/>
        <v>3626412782.7300005</v>
      </c>
      <c r="M13" s="29" t="s">
        <v>30</v>
      </c>
      <c r="P13" s="43"/>
    </row>
    <row r="14" spans="2:18" s="30" customFormat="1" ht="36.75" x14ac:dyDescent="0.25">
      <c r="B14" s="38" t="s">
        <v>31</v>
      </c>
      <c r="C14" s="26">
        <f>[1]Iquira!I6</f>
        <v>54396027.159999996</v>
      </c>
      <c r="D14" s="26">
        <f>[1]Iquira!I7</f>
        <v>18640558</v>
      </c>
      <c r="E14" s="26">
        <f t="shared" si="1"/>
        <v>73036585.159999996</v>
      </c>
      <c r="F14" s="27">
        <v>0.43609999999999999</v>
      </c>
      <c r="G14" s="26">
        <f>[1]Iquira!J6</f>
        <v>728513290</v>
      </c>
      <c r="H14" s="26">
        <f>[1]Iquira!J7</f>
        <v>1246209602</v>
      </c>
      <c r="I14" s="26">
        <f t="shared" si="2"/>
        <v>1974722892</v>
      </c>
      <c r="J14" s="27">
        <v>0.70050000000000001</v>
      </c>
      <c r="K14" s="28">
        <f>[1]Iquira!I8</f>
        <v>4882662</v>
      </c>
      <c r="L14" s="26">
        <f t="shared" si="0"/>
        <v>2052642139.1599998</v>
      </c>
      <c r="M14" s="29" t="s">
        <v>30</v>
      </c>
      <c r="O14" s="12" t="s">
        <v>7</v>
      </c>
      <c r="P14" s="12"/>
      <c r="Q14" s="12"/>
      <c r="R14" s="12"/>
    </row>
    <row r="15" spans="2:18" s="30" customFormat="1" ht="15.75" customHeight="1" thickBot="1" x14ac:dyDescent="0.3">
      <c r="B15" s="38" t="s">
        <v>32</v>
      </c>
      <c r="C15" s="26">
        <v>0</v>
      </c>
      <c r="D15" s="26"/>
      <c r="E15" s="26">
        <f t="shared" si="1"/>
        <v>0</v>
      </c>
      <c r="F15" s="27">
        <v>0</v>
      </c>
      <c r="G15" s="26">
        <f>[1]Nataga!I4</f>
        <v>164045989.00999993</v>
      </c>
      <c r="H15" s="26">
        <f>[1]Nataga!I5</f>
        <v>608393422</v>
      </c>
      <c r="I15" s="26">
        <f t="shared" si="2"/>
        <v>772439411.00999999</v>
      </c>
      <c r="J15" s="27">
        <v>0.70250000000000001</v>
      </c>
      <c r="K15" s="39"/>
      <c r="L15" s="26">
        <f t="shared" si="0"/>
        <v>772439411.00999999</v>
      </c>
      <c r="M15" s="35"/>
      <c r="O15"/>
      <c r="P15"/>
      <c r="Q15"/>
      <c r="R15"/>
    </row>
    <row r="16" spans="2:18" s="30" customFormat="1" ht="27.75" customHeight="1" thickBot="1" x14ac:dyDescent="0.3">
      <c r="B16" s="38" t="s">
        <v>33</v>
      </c>
      <c r="C16" s="26">
        <v>0</v>
      </c>
      <c r="D16" s="26">
        <v>0</v>
      </c>
      <c r="E16" s="26">
        <f t="shared" si="1"/>
        <v>0</v>
      </c>
      <c r="F16" s="27">
        <v>0</v>
      </c>
      <c r="G16" s="26">
        <f>[1]Palestina!I5</f>
        <v>91599.450000047684</v>
      </c>
      <c r="H16" s="26">
        <f>[1]Palestina!I6</f>
        <v>1116644537</v>
      </c>
      <c r="I16" s="26">
        <f t="shared" si="2"/>
        <v>1116736136.45</v>
      </c>
      <c r="J16" s="27">
        <v>0.70179999999999998</v>
      </c>
      <c r="K16" s="39"/>
      <c r="L16" s="26">
        <f t="shared" si="0"/>
        <v>1116736136.45</v>
      </c>
      <c r="M16" s="35"/>
      <c r="O16" s="23" t="s">
        <v>14</v>
      </c>
      <c r="P16" s="24" t="s">
        <v>15</v>
      </c>
      <c r="Q16" s="24" t="s">
        <v>16</v>
      </c>
      <c r="R16" s="24" t="s">
        <v>17</v>
      </c>
    </row>
    <row r="17" spans="2:18" s="30" customFormat="1" ht="49.5" thickBot="1" x14ac:dyDescent="0.3">
      <c r="B17" s="38" t="s">
        <v>34</v>
      </c>
      <c r="C17" s="26">
        <f>[1]Rivera!I6</f>
        <v>2827821</v>
      </c>
      <c r="D17" s="26">
        <f>[1]Rivera!I7</f>
        <v>865070</v>
      </c>
      <c r="E17" s="26">
        <f t="shared" si="1"/>
        <v>3692891</v>
      </c>
      <c r="F17" s="27">
        <v>0.63</v>
      </c>
      <c r="G17" s="26">
        <f>[1]Iquira!J6</f>
        <v>728513290</v>
      </c>
      <c r="H17" s="26">
        <f>[1]Rivera!J7</f>
        <v>1599909268</v>
      </c>
      <c r="I17" s="26">
        <f t="shared" si="2"/>
        <v>2328422558</v>
      </c>
      <c r="J17" s="27">
        <v>0.70279999999999998</v>
      </c>
      <c r="K17" s="28">
        <f>[1]Rivera!I8</f>
        <v>45528</v>
      </c>
      <c r="L17" s="26">
        <f t="shared" si="0"/>
        <v>2332160977</v>
      </c>
      <c r="M17" s="29" t="s">
        <v>35</v>
      </c>
      <c r="O17" s="31" t="s">
        <v>19</v>
      </c>
      <c r="P17" s="32">
        <f>541332164.46+54178123015.48</f>
        <v>54719455179.940002</v>
      </c>
      <c r="Q17" s="33">
        <v>7288112251.71</v>
      </c>
      <c r="R17" s="34">
        <f>Q17+P17</f>
        <v>62007567431.650002</v>
      </c>
    </row>
    <row r="18" spans="2:18" s="30" customFormat="1" ht="23.25" customHeight="1" thickBot="1" x14ac:dyDescent="0.3">
      <c r="B18" s="38" t="s">
        <v>36</v>
      </c>
      <c r="C18" s="26">
        <f>[1]SantaMaria!I4</f>
        <v>1452319.09</v>
      </c>
      <c r="D18" s="26">
        <f>[1]SantaMaria!I5</f>
        <v>1788121</v>
      </c>
      <c r="E18" s="26">
        <f t="shared" si="1"/>
        <v>3240440.09</v>
      </c>
      <c r="F18" s="27">
        <v>0</v>
      </c>
      <c r="G18" s="26">
        <f>[1]SantaMaria!J4</f>
        <v>269062798.32999992</v>
      </c>
      <c r="H18" s="26">
        <f>[1]SantaMaria!J5</f>
        <v>1090745935</v>
      </c>
      <c r="I18" s="26">
        <f t="shared" si="2"/>
        <v>1359808733.3299999</v>
      </c>
      <c r="J18" s="27">
        <v>0.70230000000000004</v>
      </c>
      <c r="K18" s="28">
        <v>0</v>
      </c>
      <c r="L18" s="26">
        <f t="shared" si="0"/>
        <v>1363049173.4199998</v>
      </c>
      <c r="M18" s="29"/>
      <c r="O18" s="44" t="s">
        <v>37</v>
      </c>
      <c r="P18" s="45">
        <v>34738360690</v>
      </c>
      <c r="Q18" s="46"/>
      <c r="R18" s="34">
        <f>Q18+P18</f>
        <v>34738360690</v>
      </c>
    </row>
    <row r="19" spans="2:18" s="30" customFormat="1" ht="22.5" customHeight="1" thickBot="1" x14ac:dyDescent="0.3">
      <c r="B19" s="38" t="s">
        <v>38</v>
      </c>
      <c r="C19" s="26">
        <f>[1]Tarqui!I4</f>
        <v>9024.39</v>
      </c>
      <c r="D19" s="26">
        <f>[1]Tarqui!I5</f>
        <v>1815871</v>
      </c>
      <c r="E19" s="26">
        <f t="shared" si="1"/>
        <v>1824895.39</v>
      </c>
      <c r="F19" s="27">
        <v>0</v>
      </c>
      <c r="G19" s="26">
        <f>[1]Tarqui!J4</f>
        <v>531641209.46000004</v>
      </c>
      <c r="H19" s="26">
        <f>[1]Tarqui!J5</f>
        <v>1693423599</v>
      </c>
      <c r="I19" s="26">
        <f t="shared" si="2"/>
        <v>2225064808.46</v>
      </c>
      <c r="J19" s="27">
        <v>0.70230000000000004</v>
      </c>
      <c r="K19" s="28">
        <v>0</v>
      </c>
      <c r="L19" s="26">
        <f t="shared" si="0"/>
        <v>2226889703.8499999</v>
      </c>
      <c r="M19" s="29"/>
      <c r="O19" s="36" t="s">
        <v>21</v>
      </c>
      <c r="P19" s="37">
        <f>8965686029.58+37398853</f>
        <v>9003084882.5799999</v>
      </c>
      <c r="Q19" s="37"/>
      <c r="R19" s="34">
        <f>Q19+P19</f>
        <v>9003084882.5799999</v>
      </c>
    </row>
    <row r="20" spans="2:18" s="30" customFormat="1" ht="37.5" thickBot="1" x14ac:dyDescent="0.3">
      <c r="B20" s="38" t="s">
        <v>39</v>
      </c>
      <c r="C20" s="26">
        <f>[1]Tello!I4</f>
        <v>1170786.6970009699</v>
      </c>
      <c r="D20" s="26">
        <f>[1]Tello!I5</f>
        <v>447531</v>
      </c>
      <c r="E20" s="26">
        <f t="shared" si="1"/>
        <v>1618317.6970009699</v>
      </c>
      <c r="F20" s="27">
        <v>0</v>
      </c>
      <c r="G20" s="26">
        <f>[1]Tello!J4</f>
        <v>461061851.57000017</v>
      </c>
      <c r="H20" s="26">
        <f>[1]Teruel!J7</f>
        <v>1030088711</v>
      </c>
      <c r="I20" s="26">
        <f t="shared" si="2"/>
        <v>1491150562.5700002</v>
      </c>
      <c r="J20" s="27">
        <v>0.70309999999999995</v>
      </c>
      <c r="K20" s="28">
        <f>[1]Tello!I6</f>
        <v>3531494</v>
      </c>
      <c r="L20" s="26">
        <f t="shared" si="0"/>
        <v>1496300374.2670012</v>
      </c>
      <c r="M20" s="29" t="s">
        <v>30</v>
      </c>
      <c r="O20" s="40" t="s">
        <v>23</v>
      </c>
      <c r="P20" s="37">
        <v>0</v>
      </c>
      <c r="Q20" s="37"/>
      <c r="R20" s="34">
        <f>Q20+P20</f>
        <v>0</v>
      </c>
    </row>
    <row r="21" spans="2:18" s="30" customFormat="1" ht="25.5" thickBot="1" x14ac:dyDescent="0.3">
      <c r="B21" s="38" t="s">
        <v>40</v>
      </c>
      <c r="C21" s="26">
        <v>0</v>
      </c>
      <c r="D21" s="26">
        <f>[1]Teruel!I7</f>
        <v>29891</v>
      </c>
      <c r="E21" s="26">
        <f t="shared" si="1"/>
        <v>29891</v>
      </c>
      <c r="F21" s="27">
        <v>0</v>
      </c>
      <c r="G21" s="26">
        <f>[1]Teruel!J6</f>
        <v>384304535.46601987</v>
      </c>
      <c r="H21" s="26">
        <f>[1]Teruel!J7</f>
        <v>1030088711</v>
      </c>
      <c r="I21" s="26">
        <f t="shared" si="2"/>
        <v>1414393246.4660199</v>
      </c>
      <c r="J21" s="27">
        <v>0.70350000000000001</v>
      </c>
      <c r="K21" s="26"/>
      <c r="L21" s="26">
        <f t="shared" si="0"/>
        <v>1414423137.4660199</v>
      </c>
      <c r="M21" s="35"/>
      <c r="O21" s="40" t="s">
        <v>25</v>
      </c>
      <c r="P21" s="37">
        <f>12759251627.42+35703233887.69</f>
        <v>48462485515.110001</v>
      </c>
      <c r="Q21" s="37"/>
      <c r="R21" s="34">
        <f>Q21+P21</f>
        <v>48462485515.110001</v>
      </c>
    </row>
    <row r="22" spans="2:18" ht="26.25" thickBot="1" x14ac:dyDescent="0.3">
      <c r="B22" s="47" t="s">
        <v>41</v>
      </c>
      <c r="C22" s="48">
        <f t="shared" ref="C22:K22" si="3">SUM(C7:C21)</f>
        <v>541332164.45700121</v>
      </c>
      <c r="D22" s="48">
        <f t="shared" si="3"/>
        <v>200741720</v>
      </c>
      <c r="E22" s="48">
        <f t="shared" si="3"/>
        <v>742073884.45700109</v>
      </c>
      <c r="F22" s="48"/>
      <c r="G22" s="48">
        <f t="shared" si="3"/>
        <v>7139203971.8136549</v>
      </c>
      <c r="H22" s="48">
        <f t="shared" si="3"/>
        <v>20081234487</v>
      </c>
      <c r="I22" s="48">
        <f t="shared" si="3"/>
        <v>26770259921.113655</v>
      </c>
      <c r="J22" s="48"/>
      <c r="K22" s="48">
        <f t="shared" si="3"/>
        <v>37398853</v>
      </c>
      <c r="L22" s="26">
        <f t="shared" si="0"/>
        <v>27999911196.270657</v>
      </c>
      <c r="M22" s="49"/>
      <c r="O22" s="41" t="s">
        <v>27</v>
      </c>
      <c r="P22" s="42">
        <f>P17+P19+P20-P21+P18</f>
        <v>49998415237.410004</v>
      </c>
      <c r="Q22" s="42">
        <f>Q17+Q19+Q20-Q21+Q18</f>
        <v>7288112251.71</v>
      </c>
      <c r="R22" s="42">
        <f>R17+R19+R20-R21+R18</f>
        <v>57286527489.119995</v>
      </c>
    </row>
    <row r="23" spans="2:18" ht="18.75" customHeight="1" x14ac:dyDescent="0.25">
      <c r="B23" s="50" t="s">
        <v>42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5" spans="2:18" x14ac:dyDescent="0.25">
      <c r="K25" s="51">
        <v>2827821</v>
      </c>
    </row>
    <row r="26" spans="2:18" x14ac:dyDescent="0.25">
      <c r="K26" s="51">
        <v>877421569.89999998</v>
      </c>
    </row>
    <row r="27" spans="2:18" x14ac:dyDescent="0.25">
      <c r="K27" s="52">
        <f>K26+K25</f>
        <v>880249390.89999998</v>
      </c>
    </row>
    <row r="28" spans="2:18" x14ac:dyDescent="0.25">
      <c r="K28" s="52">
        <f>K27+45524</f>
        <v>880294914.89999998</v>
      </c>
    </row>
  </sheetData>
  <mergeCells count="10">
    <mergeCell ref="O4:R4"/>
    <mergeCell ref="O14:R14"/>
    <mergeCell ref="B23:M23"/>
    <mergeCell ref="B2:M2"/>
    <mergeCell ref="B4:B5"/>
    <mergeCell ref="C4:F5"/>
    <mergeCell ref="G4:J5"/>
    <mergeCell ref="K4:K5"/>
    <mergeCell ref="L4:L5"/>
    <mergeCell ref="M4:M5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MUNICIPIOS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 Regalias</dc:creator>
  <cp:lastModifiedBy>Asesor Regalias</cp:lastModifiedBy>
  <dcterms:created xsi:type="dcterms:W3CDTF">2017-02-23T22:15:01Z</dcterms:created>
  <dcterms:modified xsi:type="dcterms:W3CDTF">2017-02-23T22:15:34Z</dcterms:modified>
</cp:coreProperties>
</file>