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sesor.regalias2\Desktop\INFORMES OCAD 2018\OCAD SESION I 2018\"/>
    </mc:Choice>
  </mc:AlternateContent>
  <bookViews>
    <workbookView xWindow="-15" yWindow="-15" windowWidth="12960" windowHeight="12675" firstSheet="3" activeTab="3"/>
  </bookViews>
  <sheets>
    <sheet name="SALDOS" sheetId="4" state="hidden" r:id="rId1"/>
    <sheet name="A.D." sheetId="6" r:id="rId2"/>
    <sheet name="FCR 40%" sheetId="5" r:id="rId3"/>
    <sheet name="ENFOQ DIF FCR" sheetId="3" r:id="rId4"/>
    <sheet name="ENFOQ DIF AD" sheetId="1" state="hidden" r:id="rId5"/>
    <sheet name="ESTADO DE PROY ENFOQUE DIF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E9" i="2"/>
  <c r="H25" i="3"/>
  <c r="H15" i="3"/>
  <c r="H13" i="3"/>
  <c r="H14" i="3"/>
  <c r="G34" i="6" l="1"/>
  <c r="G36" i="6" s="1"/>
  <c r="D34" i="6"/>
  <c r="G25" i="6"/>
  <c r="G23" i="6"/>
  <c r="D23" i="6"/>
  <c r="G12" i="6"/>
  <c r="G14" i="6" s="1"/>
  <c r="D12" i="6"/>
  <c r="D58" i="5"/>
  <c r="D56" i="5"/>
  <c r="C56" i="5"/>
  <c r="D45" i="5"/>
  <c r="D47" i="5" s="1"/>
  <c r="C45" i="5"/>
  <c r="D33" i="5"/>
  <c r="D35" i="5" s="1"/>
  <c r="C33" i="5"/>
  <c r="D22" i="5"/>
  <c r="D24" i="5" s="1"/>
  <c r="C22" i="5"/>
  <c r="D14" i="5"/>
  <c r="D12" i="5"/>
  <c r="C12" i="5"/>
  <c r="G25" i="3" l="1"/>
  <c r="I25" i="3" l="1"/>
  <c r="H22" i="3" l="1"/>
  <c r="I26" i="3"/>
  <c r="H26" i="3"/>
  <c r="G26" i="3"/>
  <c r="F26" i="3"/>
  <c r="E26" i="3"/>
  <c r="D26" i="3"/>
  <c r="C26" i="3"/>
  <c r="G9" i="4" l="1"/>
  <c r="G21" i="3" l="1"/>
  <c r="G14" i="3"/>
  <c r="K21" i="1"/>
  <c r="E22" i="3"/>
  <c r="D22" i="3"/>
  <c r="C22" i="3"/>
  <c r="F20" i="3"/>
  <c r="G20" i="3" s="1"/>
  <c r="F19" i="3"/>
  <c r="G19" i="3" s="1"/>
  <c r="F18" i="3"/>
  <c r="G18" i="3" s="1"/>
  <c r="G17" i="3"/>
  <c r="G16" i="3"/>
  <c r="F12" i="3"/>
  <c r="G12" i="3" s="1"/>
  <c r="F11" i="3"/>
  <c r="G11" i="3" s="1"/>
  <c r="F10" i="3"/>
  <c r="F9" i="3"/>
  <c r="G9" i="3" s="1"/>
  <c r="F8" i="3"/>
  <c r="G8" i="3" s="1"/>
  <c r="F7" i="3"/>
  <c r="G6" i="3"/>
  <c r="I7" i="1"/>
  <c r="J7" i="1"/>
  <c r="L7" i="1" s="1"/>
  <c r="I8" i="1"/>
  <c r="J8" i="1" s="1"/>
  <c r="L8" i="1" s="1"/>
  <c r="I9" i="1"/>
  <c r="J9" i="1" s="1"/>
  <c r="L9" i="1" s="1"/>
  <c r="I10" i="1"/>
  <c r="J10" i="1" s="1"/>
  <c r="L10" i="1" s="1"/>
  <c r="I11" i="1"/>
  <c r="J11" i="1" s="1"/>
  <c r="L11" i="1" s="1"/>
  <c r="I12" i="1"/>
  <c r="J12" i="1" s="1"/>
  <c r="L12" i="1" s="1"/>
  <c r="I13" i="1"/>
  <c r="J13" i="1"/>
  <c r="L13" i="1" s="1"/>
  <c r="I14" i="1"/>
  <c r="J14" i="1" s="1"/>
  <c r="L14" i="1" s="1"/>
  <c r="I15" i="1"/>
  <c r="J15" i="1" s="1"/>
  <c r="L15" i="1" s="1"/>
  <c r="I16" i="1"/>
  <c r="J16" i="1" s="1"/>
  <c r="L16" i="1" s="1"/>
  <c r="I17" i="1"/>
  <c r="J17" i="1" s="1"/>
  <c r="L17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/>
  <c r="I6" i="1"/>
  <c r="J6" i="1" s="1"/>
  <c r="L6" i="1" s="1"/>
  <c r="E22" i="1"/>
  <c r="D22" i="1"/>
  <c r="C22" i="1"/>
  <c r="E7" i="2"/>
  <c r="H6" i="2"/>
  <c r="G22" i="1"/>
  <c r="F22" i="1"/>
  <c r="L21" i="1" l="1"/>
  <c r="L22" i="1" s="1"/>
  <c r="I13" i="3"/>
  <c r="I14" i="3"/>
  <c r="I20" i="3"/>
  <c r="I19" i="3"/>
  <c r="I16" i="3"/>
  <c r="I11" i="3"/>
  <c r="G10" i="3"/>
  <c r="G7" i="3"/>
  <c r="I7" i="3" s="1"/>
  <c r="I8" i="3"/>
  <c r="I12" i="3"/>
  <c r="I9" i="3"/>
  <c r="I17" i="3"/>
  <c r="I18" i="3"/>
  <c r="I15" i="3"/>
  <c r="I22" i="1"/>
  <c r="I21" i="3"/>
  <c r="F22" i="3"/>
  <c r="I6" i="3"/>
  <c r="G22" i="3" l="1"/>
  <c r="I10" i="3"/>
  <c r="I22" i="3" s="1"/>
</calcChain>
</file>

<file path=xl/sharedStrings.xml><?xml version="1.0" encoding="utf-8"?>
<sst xmlns="http://schemas.openxmlformats.org/spreadsheetml/2006/main" count="252" uniqueCount="120">
  <si>
    <t>ENTIDAD</t>
  </si>
  <si>
    <t>TOTAL DISPONIBLE 2016</t>
  </si>
  <si>
    <t>Municipio de Agrado</t>
  </si>
  <si>
    <t>Municipio de Algeciras</t>
  </si>
  <si>
    <t>Municipio de Campoalegre</t>
  </si>
  <si>
    <t>Municipio de Colombia</t>
  </si>
  <si>
    <t>Municipio de  El Pital</t>
  </si>
  <si>
    <t>Municipio de Elías</t>
  </si>
  <si>
    <t>Municipio de Gigante</t>
  </si>
  <si>
    <t>Municipio de Iquira</t>
  </si>
  <si>
    <t>Municipio de Nátaga</t>
  </si>
  <si>
    <t>Municipio de Palestina</t>
  </si>
  <si>
    <t>Municipio de Rivera</t>
  </si>
  <si>
    <t>Municipio de Santa María</t>
  </si>
  <si>
    <t>Municipio de Tarqui</t>
  </si>
  <si>
    <t>Municipio de Tello</t>
  </si>
  <si>
    <t>Municipio de Teruel</t>
  </si>
  <si>
    <t>MEJORAMIENTO DE VIVIENDA PARA LA POBLACION DEL RESGUARDO INDIGENA PICKWE IKH-LA ARGENTINA HUILA</t>
  </si>
  <si>
    <t>DEPTO DEL HUILA</t>
  </si>
  <si>
    <t>VIVIENDA RURAL</t>
  </si>
  <si>
    <t>012 del 7/10/15</t>
  </si>
  <si>
    <t>No.</t>
  </si>
  <si>
    <t>BPIN</t>
  </si>
  <si>
    <t>PROYECTO</t>
  </si>
  <si>
    <t>VR. TOTAL PROYECTO</t>
  </si>
  <si>
    <t>VR. AD DEPTO</t>
  </si>
  <si>
    <t>VR. ASIGNACIONES DIRECTAS MPIO</t>
  </si>
  <si>
    <t>OTRAS FUENTES DE FINANCIACIÓN (RECURSOS PROPIOS, APORTES OTRAS ENTIDADES)</t>
  </si>
  <si>
    <t>EJECUTOR DESIGNADO</t>
  </si>
  <si>
    <t>SECTOR</t>
  </si>
  <si>
    <t xml:space="preserve">ACUERDO Y FECHA DE APROBACION </t>
  </si>
  <si>
    <t>ESTADO</t>
  </si>
  <si>
    <t>AVANCE FISICO %</t>
  </si>
  <si>
    <t>AVANCE FINANCIERO %</t>
  </si>
  <si>
    <t>MEJORAMIENTO DE VIVIENDA RURAL MUNICIPIO DE NATAGA - HUILA</t>
  </si>
  <si>
    <t>MUNICIPIO DE NATAGA</t>
  </si>
  <si>
    <t>010 del 29/09/15</t>
  </si>
  <si>
    <t>TERMINADO</t>
  </si>
  <si>
    <t>MEJORAMIENTO DE VIVIENDA PARA LA POBLACION DEL RESGUARDO INDIGENA LA GAITANA - LA PLATA HUILA</t>
  </si>
  <si>
    <t>016 del 27/10/2015</t>
  </si>
  <si>
    <t>MEJORAMIENTO DE LA PRODUCTIVIDAD EN FINCAS DE LA ASOCIACION NASA AGRICOLA RESGUARDO HUILA DEL MUNICIPIO DE IQUIRA DEPARTAMENTO DEL HUILA</t>
  </si>
  <si>
    <t>MUNICIPIO DE IQUIRA</t>
  </si>
  <si>
    <t>AGRICULTURA</t>
  </si>
  <si>
    <t>021 del 7/12/15</t>
  </si>
  <si>
    <t>MEJORAMIENTO DE VIVIENDA PARA LA COMUNIDAD DEL CABILDO INDIGENA YACUAS DE LA ETNIA YANACONA DEL MUNICIPIO DE PALESTINA DEPARTAMENTO DEL HUILA</t>
  </si>
  <si>
    <t>MUNICIPIO DE PALESTINA</t>
  </si>
  <si>
    <t xml:space="preserve">VIVIENDA RURAL </t>
  </si>
  <si>
    <t>023 del 16/12/15</t>
  </si>
  <si>
    <t>DEPARTAMENTO DEL HUILA</t>
  </si>
  <si>
    <t>TOTAL RECAUDO IAC 2012-2016</t>
  </si>
  <si>
    <t>MENOS APROBACIONES 2012-2016</t>
  </si>
  <si>
    <t xml:space="preserve">1% INVERSION 2012-2016 </t>
  </si>
  <si>
    <t>VALOR RECAUDO IAC ASIGNACIONES DIRECTAS</t>
  </si>
  <si>
    <t>VALOR RECAUDO IAC FONDO DE COMPENSACION REGIONAL 40%</t>
  </si>
  <si>
    <t>2013 - 2014</t>
  </si>
  <si>
    <t>2015 - 2016</t>
  </si>
  <si>
    <t>RESGUARDO</t>
  </si>
  <si>
    <t>RESGUARDO HUILA</t>
  </si>
  <si>
    <t>NO TIENE PRESUPUESTO</t>
  </si>
  <si>
    <t>CABILDO YACUAS, YANACONA</t>
  </si>
  <si>
    <t>RESGUARDO DUJO TAMA PAEZ</t>
  </si>
  <si>
    <t>SALDOS MUNICIPIOS ADHERIDOS ENFOQUE DIFERENCIA</t>
  </si>
  <si>
    <t>SALDOS MUNICIPIOS ADHERIDOS ENFOQUE DIFERENCIAL</t>
  </si>
  <si>
    <t>COMUNIDAD INDIGENA PIJAO , EL VERGEL</t>
  </si>
  <si>
    <t>RESGUARDO LLANO BUKO</t>
  </si>
  <si>
    <t>Año de Recaudo</t>
  </si>
  <si>
    <t>Salario Mínimo *</t>
  </si>
  <si>
    <t>Valor de Recaudo (IAC)*</t>
  </si>
  <si>
    <t>Porcentaje de Inversión. *</t>
  </si>
  <si>
    <t>Valor mínimo de inversión.*</t>
  </si>
  <si>
    <t>VALOR RECAUDO IAC ASIGNACIONES DIRECTAS DEPARTAMENTO DEL HUILA</t>
  </si>
  <si>
    <t>CONTRATADO EN EJECUCIÓN</t>
  </si>
  <si>
    <t>100%</t>
  </si>
  <si>
    <t>97,8%</t>
  </si>
  <si>
    <t>OBSERVACIONES</t>
  </si>
  <si>
    <t>TOTAL RECAUDO IAC 2012-2017</t>
  </si>
  <si>
    <t>CONVENIO  CON FONVIHUILA,       SUSPENDIDO EL 19/08/2016 REINICIO 24/10/2016</t>
  </si>
  <si>
    <t>98,6%</t>
  </si>
  <si>
    <t>99,96%</t>
  </si>
  <si>
    <t>CERRADO</t>
  </si>
  <si>
    <t>RECAUDO Y RECURSOS A INVERTIR EN PROYECTOS CON ENFOQUE DIFERENCIAL POR ASIGNACIONES DIRECTAS</t>
  </si>
  <si>
    <t>* / Información suministrada por el Grupo de Coordinación del SGR - CGSGR</t>
  </si>
  <si>
    <t>Periodo de Recaudo</t>
  </si>
  <si>
    <t>Valor de Recaudo (IAC) /1</t>
  </si>
  <si>
    <t>Valor de Inversión Comunidades indígenas (Hasta 8%)</t>
  </si>
  <si>
    <t>Valor de inversión Comunidades Negras, afrocolombianas, raizales y palenqueras (Hasta 8%) /2</t>
  </si>
  <si>
    <t>Vigencia 2012                                                                                       </t>
  </si>
  <si>
    <t>Vigencia Bienio 2013 - 2014                                                                         </t>
  </si>
  <si>
    <t>Vigencia Bienio 2015 - 2016</t>
  </si>
  <si>
    <t>Vigencia Bienio 2017 - 2018</t>
  </si>
  <si>
    <t>TOTAL</t>
  </si>
  <si>
    <t>MENOS APROBACIONES</t>
  </si>
  <si>
    <t>DISPONIBLE PARA INVERSION</t>
  </si>
  <si>
    <t>MUNICICIPIO DE NATAGA</t>
  </si>
  <si>
    <t>MUNICICIPIO DE PALESTINA</t>
  </si>
  <si>
    <t>MUNICICIPIO DE RIVERA</t>
  </si>
  <si>
    <t>MUNICICIPIO DE SANTA MARIA</t>
  </si>
  <si>
    <t>1/ El valor del Recaudo corresponde en la Vigencia 2012 y bienio 2013-2014 a las IAC; para el Bienio 2015-2016 el valor de referencia es el indicado en la Ley 1744 de 2014 menos aplazamiento Decreto 1450 de 2015, correspondiente al Fondo de Compensación Regional FCR-40%.</t>
  </si>
  <si>
    <t>2/ Parágrafo 1 Artículo 34 de la Ley 1530 de 2012</t>
  </si>
  <si>
    <t>NOTA:  FUENTE SICODIS CON CORTE AL 12 DE OCTUBRE DE 2017</t>
  </si>
  <si>
    <t>Salario Mínimo /1</t>
  </si>
  <si>
    <t>Valor de Recaudo (IAC) /2</t>
  </si>
  <si>
    <t>Porcentaje de Inversión. /3</t>
  </si>
  <si>
    <t>Año de Inversión</t>
  </si>
  <si>
    <t>Valor mínimo de inversión./</t>
  </si>
  <si>
    <t>1/ Salario Mínimo: Fuente: Ministerio del Trabajo y decretos del Gobierno Nacional</t>
  </si>
  <si>
    <t>2/ IAC: Instrucciones de Abono a Cuenta comunicada por el DNP al MCHP.</t>
  </si>
  <si>
    <t>3/ Artículo 40 de la Ley 1530 de 2012</t>
  </si>
  <si>
    <t>4/ El valor mínimo de inversión es el cálculo para cada vigencia y no corresponde a saldo por invertir, dado que no se están descontando los valores de los proyectos financiados para enfoque diferencial en la respectiva vigencia</t>
  </si>
  <si>
    <t>NOTA:  FUENTE SICODIS CON CORTE AL 30 DE OCTUBRE DE 2017</t>
  </si>
  <si>
    <t>GOBERNACION DEL HUILA</t>
  </si>
  <si>
    <t xml:space="preserve">ESTADO DE PROYECTOS CON ENFOQUE DIFERENCIAL APROBADOS 2012-2017 </t>
  </si>
  <si>
    <t>ESTUDIOS Y DISEÑOS PARA LA CONSTRUCCION DE MALOCAS PARA LA POBLACION INDIGENAS DEL DEPARTAMENTO DEL HUILA</t>
  </si>
  <si>
    <t xml:space="preserve">VR. FCR 40% -ESPECIFICAS MUNICIPIO </t>
  </si>
  <si>
    <t>DPTO. DEL HUILA</t>
  </si>
  <si>
    <t>AC 45 CULTURA</t>
  </si>
  <si>
    <t>09 DEL 28/12/2017</t>
  </si>
  <si>
    <t>SIN CONTRATAR</t>
  </si>
  <si>
    <t>MENOS APROBACIONES 2012-2017</t>
  </si>
  <si>
    <t xml:space="preserve">HASTA 8% INVERSION 2012-2016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</si>
</sst>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8" formatCode="&quot;$&quot;\ #,##0.00_);[Red]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E9F2FD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4" fontId="1" fillId="0" borderId="0" xfId="2" applyFont="1"/>
    <xf numFmtId="44" fontId="2" fillId="0" borderId="0" xfId="2" applyFont="1"/>
    <xf numFmtId="3" fontId="2" fillId="3" borderId="2" xfId="0" applyNumberFormat="1" applyFont="1" applyFill="1" applyBorder="1" applyAlignment="1">
      <alignment wrapText="1"/>
    </xf>
    <xf numFmtId="44" fontId="2" fillId="3" borderId="2" xfId="2" applyFont="1" applyFill="1" applyBorder="1"/>
    <xf numFmtId="0" fontId="2" fillId="3" borderId="2" xfId="0" applyFont="1" applyFill="1" applyBorder="1" applyAlignment="1">
      <alignment wrapText="1"/>
    </xf>
    <xf numFmtId="0" fontId="0" fillId="3" borderId="0" xfId="0" applyFill="1"/>
    <xf numFmtId="0" fontId="2" fillId="3" borderId="2" xfId="0" applyFont="1" applyFill="1" applyBorder="1"/>
    <xf numFmtId="3" fontId="6" fillId="3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44" fontId="4" fillId="2" borderId="2" xfId="2" applyFont="1" applyFill="1" applyBorder="1"/>
    <xf numFmtId="0" fontId="2" fillId="0" borderId="0" xfId="0" applyFont="1"/>
    <xf numFmtId="0" fontId="5" fillId="0" borderId="2" xfId="0" applyFont="1" applyBorder="1" applyAlignment="1">
      <alignment horizontal="right" wrapText="1" readingOrder="1"/>
    </xf>
    <xf numFmtId="8" fontId="5" fillId="0" borderId="2" xfId="0" applyNumberFormat="1" applyFont="1" applyBorder="1" applyAlignment="1">
      <alignment horizontal="right" wrapText="1" readingOrder="1"/>
    </xf>
    <xf numFmtId="6" fontId="5" fillId="0" borderId="2" xfId="0" applyNumberFormat="1" applyFont="1" applyBorder="1" applyAlignment="1">
      <alignment horizontal="right" wrapText="1" readingOrder="1"/>
    </xf>
    <xf numFmtId="41" fontId="4" fillId="2" borderId="2" xfId="1" applyNumberFormat="1" applyFont="1" applyFill="1" applyBorder="1" applyAlignment="1">
      <alignment wrapText="1"/>
    </xf>
    <xf numFmtId="41" fontId="4" fillId="2" borderId="2" xfId="1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 readingOrder="1"/>
    </xf>
    <xf numFmtId="44" fontId="5" fillId="0" borderId="2" xfId="2" applyFont="1" applyBorder="1" applyAlignment="1">
      <alignment horizontal="right" wrapText="1" readingOrder="1"/>
    </xf>
    <xf numFmtId="43" fontId="6" fillId="3" borderId="2" xfId="1" applyFont="1" applyFill="1" applyBorder="1" applyAlignment="1">
      <alignment wrapText="1"/>
    </xf>
    <xf numFmtId="43" fontId="2" fillId="3" borderId="2" xfId="1" applyFont="1" applyFill="1" applyBorder="1"/>
    <xf numFmtId="41" fontId="8" fillId="2" borderId="5" xfId="1" applyNumberFormat="1" applyFont="1" applyFill="1" applyBorder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41" fontId="4" fillId="2" borderId="2" xfId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44" fontId="2" fillId="3" borderId="0" xfId="2" applyFont="1" applyFill="1" applyBorder="1"/>
    <xf numFmtId="41" fontId="4" fillId="3" borderId="0" xfId="1" applyNumberFormat="1" applyFont="1" applyFill="1" applyBorder="1" applyAlignment="1">
      <alignment wrapText="1"/>
    </xf>
    <xf numFmtId="44" fontId="4" fillId="3" borderId="0" xfId="2" applyFont="1" applyFill="1" applyBorder="1"/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2" xfId="0" applyFont="1" applyBorder="1"/>
    <xf numFmtId="43" fontId="0" fillId="0" borderId="0" xfId="0" applyNumberFormat="1"/>
    <xf numFmtId="44" fontId="0" fillId="0" borderId="0" xfId="0" applyNumberFormat="1"/>
    <xf numFmtId="0" fontId="2" fillId="0" borderId="0" xfId="0" applyFont="1" applyAlignment="1"/>
    <xf numFmtId="3" fontId="2" fillId="3" borderId="2" xfId="4" applyNumberFormat="1" applyFont="1" applyFill="1" applyBorder="1" applyAlignment="1">
      <alignment horizontal="center" vertical="center" wrapText="1"/>
    </xf>
    <xf numFmtId="1" fontId="2" fillId="3" borderId="2" xfId="4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/>
    <xf numFmtId="3" fontId="2" fillId="3" borderId="2" xfId="4" applyNumberFormat="1" applyFont="1" applyFill="1" applyBorder="1" applyAlignment="1">
      <alignment vertical="center" wrapText="1"/>
    </xf>
    <xf numFmtId="9" fontId="2" fillId="3" borderId="2" xfId="3" applyNumberFormat="1" applyFont="1" applyFill="1" applyBorder="1" applyAlignment="1">
      <alignment horizontal="center" vertical="center" wrapText="1"/>
    </xf>
    <xf numFmtId="9" fontId="2" fillId="3" borderId="2" xfId="3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5" borderId="2" xfId="0" applyFont="1" applyFill="1" applyBorder="1" applyAlignment="1">
      <alignment wrapText="1"/>
    </xf>
    <xf numFmtId="44" fontId="2" fillId="5" borderId="2" xfId="0" applyNumberFormat="1" applyFont="1" applyFill="1" applyBorder="1" applyAlignment="1">
      <alignment horizontal="right"/>
    </xf>
    <xf numFmtId="44" fontId="2" fillId="5" borderId="2" xfId="0" applyNumberFormat="1" applyFont="1" applyFill="1" applyBorder="1"/>
    <xf numFmtId="0" fontId="2" fillId="5" borderId="2" xfId="0" applyFont="1" applyFill="1" applyBorder="1" applyAlignment="1">
      <alignment horizont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164" fontId="2" fillId="4" borderId="2" xfId="2" applyNumberFormat="1" applyFont="1" applyFill="1" applyBorder="1"/>
    <xf numFmtId="164" fontId="2" fillId="4" borderId="2" xfId="2" applyNumberFormat="1" applyFont="1" applyFill="1" applyBorder="1" applyAlignment="1">
      <alignment horizontal="center" vertical="center" wrapText="1"/>
    </xf>
    <xf numFmtId="164" fontId="2" fillId="4" borderId="2" xfId="2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/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2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44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/>
    <xf numFmtId="3" fontId="5" fillId="0" borderId="2" xfId="0" applyNumberFormat="1" applyFont="1" applyBorder="1" applyAlignment="1">
      <alignment horizontal="center" wrapText="1" readingOrder="1"/>
    </xf>
    <xf numFmtId="44" fontId="4" fillId="2" borderId="2" xfId="2" applyFont="1" applyFill="1" applyBorder="1" applyAlignment="1">
      <alignment horizontal="center" readingOrder="1"/>
    </xf>
    <xf numFmtId="44" fontId="5" fillId="0" borderId="2" xfId="2" applyFont="1" applyBorder="1" applyAlignment="1">
      <alignment horizontal="center" wrapText="1" readingOrder="1"/>
    </xf>
    <xf numFmtId="44" fontId="5" fillId="3" borderId="2" xfId="2" applyFont="1" applyFill="1" applyBorder="1" applyAlignment="1">
      <alignment horizontal="center" wrapText="1" readingOrder="1"/>
    </xf>
    <xf numFmtId="44" fontId="2" fillId="3" borderId="2" xfId="2" applyFont="1" applyFill="1" applyBorder="1" applyAlignment="1">
      <alignment horizontal="center"/>
    </xf>
    <xf numFmtId="44" fontId="7" fillId="5" borderId="2" xfId="0" applyNumberFormat="1" applyFont="1" applyFill="1" applyBorder="1" applyAlignment="1">
      <alignment horizontal="center"/>
    </xf>
    <xf numFmtId="8" fontId="5" fillId="0" borderId="2" xfId="0" applyNumberFormat="1" applyFont="1" applyBorder="1" applyAlignment="1">
      <alignment horizontal="center" wrapText="1" readingOrder="1"/>
    </xf>
    <xf numFmtId="0" fontId="5" fillId="0" borderId="2" xfId="0" applyFont="1" applyBorder="1" applyAlignment="1">
      <alignment horizontal="center" wrapText="1" readingOrder="1"/>
    </xf>
    <xf numFmtId="6" fontId="5" fillId="0" borderId="2" xfId="0" applyNumberFormat="1" applyFont="1" applyBorder="1" applyAlignment="1">
      <alignment horizontal="center" wrapText="1" readingOrder="1"/>
    </xf>
    <xf numFmtId="44" fontId="4" fillId="2" borderId="2" xfId="2" applyFont="1" applyFill="1" applyBorder="1" applyAlignment="1">
      <alignment horizontal="center"/>
    </xf>
    <xf numFmtId="44" fontId="7" fillId="3" borderId="2" xfId="0" applyNumberFormat="1" applyFont="1" applyFill="1" applyBorder="1" applyAlignment="1">
      <alignment wrapText="1"/>
    </xf>
    <xf numFmtId="9" fontId="7" fillId="3" borderId="2" xfId="3" applyFont="1" applyFill="1" applyBorder="1" applyAlignment="1">
      <alignment horizontal="center" vertical="center" wrapText="1"/>
    </xf>
    <xf numFmtId="0" fontId="10" fillId="0" borderId="0" xfId="0" applyFont="1"/>
    <xf numFmtId="44" fontId="0" fillId="0" borderId="0" xfId="2" applyFont="1"/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vertical="center"/>
    </xf>
    <xf numFmtId="4" fontId="12" fillId="6" borderId="9" xfId="0" applyNumberFormat="1" applyFont="1" applyFill="1" applyBorder="1" applyAlignment="1">
      <alignment horizontal="right" vertical="center" wrapText="1" indent="4"/>
    </xf>
    <xf numFmtId="0" fontId="12" fillId="6" borderId="9" xfId="0" applyFont="1" applyFill="1" applyBorder="1" applyAlignment="1">
      <alignment horizontal="right" vertical="center" wrapText="1" indent="4"/>
    </xf>
    <xf numFmtId="0" fontId="12" fillId="7" borderId="9" xfId="0" applyFont="1" applyFill="1" applyBorder="1" applyAlignment="1">
      <alignment vertical="center" wrapText="1"/>
    </xf>
    <xf numFmtId="4" fontId="12" fillId="7" borderId="9" xfId="0" applyNumberFormat="1" applyFont="1" applyFill="1" applyBorder="1" applyAlignment="1">
      <alignment horizontal="right" vertical="center" wrapText="1" indent="4"/>
    </xf>
    <xf numFmtId="0" fontId="12" fillId="7" borderId="9" xfId="0" applyFont="1" applyFill="1" applyBorder="1" applyAlignment="1">
      <alignment horizontal="right" vertical="center" wrapText="1" indent="4"/>
    </xf>
    <xf numFmtId="0" fontId="12" fillId="6" borderId="9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4" fontId="12" fillId="7" borderId="11" xfId="0" applyNumberFormat="1" applyFont="1" applyFill="1" applyBorder="1" applyAlignment="1">
      <alignment horizontal="right" vertical="center" indent="4"/>
    </xf>
    <xf numFmtId="4" fontId="12" fillId="7" borderId="11" xfId="0" applyNumberFormat="1" applyFont="1" applyFill="1" applyBorder="1" applyAlignment="1">
      <alignment horizontal="right" vertical="center" wrapText="1" indent="4"/>
    </xf>
    <xf numFmtId="0" fontId="13" fillId="0" borderId="2" xfId="0" applyFont="1" applyBorder="1"/>
    <xf numFmtId="4" fontId="14" fillId="0" borderId="2" xfId="0" applyNumberFormat="1" applyFont="1" applyBorder="1"/>
    <xf numFmtId="44" fontId="14" fillId="0" borderId="2" xfId="2" applyFont="1" applyBorder="1"/>
    <xf numFmtId="44" fontId="12" fillId="6" borderId="9" xfId="2" applyFont="1" applyFill="1" applyBorder="1" applyAlignment="1">
      <alignment horizontal="right" vertical="center" wrapText="1" indent="4"/>
    </xf>
    <xf numFmtId="0" fontId="12" fillId="7" borderId="9" xfId="0" applyFont="1" applyFill="1" applyBorder="1" applyAlignment="1">
      <alignment horizontal="left" vertical="center" wrapText="1"/>
    </xf>
    <xf numFmtId="44" fontId="12" fillId="7" borderId="9" xfId="2" applyFont="1" applyFill="1" applyBorder="1" applyAlignment="1">
      <alignment horizontal="right" vertical="center" wrapText="1" indent="4"/>
    </xf>
    <xf numFmtId="44" fontId="12" fillId="8" borderId="9" xfId="2" applyFont="1" applyFill="1" applyBorder="1" applyAlignment="1">
      <alignment horizontal="right" vertical="center" wrapText="1" indent="4"/>
    </xf>
    <xf numFmtId="4" fontId="14" fillId="0" borderId="2" xfId="0" applyNumberFormat="1" applyFont="1" applyBorder="1" applyAlignment="1">
      <alignment horizontal="center"/>
    </xf>
    <xf numFmtId="44" fontId="14" fillId="0" borderId="2" xfId="2" applyFont="1" applyBorder="1" applyAlignment="1">
      <alignment horizontal="center"/>
    </xf>
    <xf numFmtId="0" fontId="4" fillId="0" borderId="0" xfId="0" applyFont="1"/>
    <xf numFmtId="0" fontId="12" fillId="6" borderId="9" xfId="0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4" fontId="12" fillId="7" borderId="9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right" vertical="center" wrapText="1" indent="4"/>
    </xf>
    <xf numFmtId="4" fontId="12" fillId="6" borderId="11" xfId="0" applyNumberFormat="1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6" xfId="0" applyFont="1" applyBorder="1"/>
    <xf numFmtId="44" fontId="14" fillId="0" borderId="7" xfId="2" applyFont="1" applyBorder="1" applyAlignment="1">
      <alignment horizontal="center"/>
    </xf>
    <xf numFmtId="44" fontId="14" fillId="0" borderId="7" xfId="2" applyFont="1" applyBorder="1"/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41" fontId="4" fillId="2" borderId="5" xfId="1" applyNumberFormat="1" applyFont="1" applyFill="1" applyBorder="1" applyAlignment="1">
      <alignment horizontal="center" wrapText="1"/>
    </xf>
    <xf numFmtId="41" fontId="4" fillId="2" borderId="7" xfId="1" applyNumberFormat="1" applyFont="1" applyFill="1" applyBorder="1" applyAlignment="1">
      <alignment horizontal="center" wrapText="1"/>
    </xf>
    <xf numFmtId="44" fontId="5" fillId="0" borderId="5" xfId="2" applyFont="1" applyBorder="1" applyAlignment="1">
      <alignment wrapText="1" readingOrder="1"/>
    </xf>
    <xf numFmtId="44" fontId="5" fillId="0" borderId="7" xfId="2" applyFont="1" applyBorder="1" applyAlignment="1">
      <alignment wrapText="1" readingOrder="1"/>
    </xf>
    <xf numFmtId="44" fontId="4" fillId="2" borderId="5" xfId="2" applyFont="1" applyFill="1" applyBorder="1" applyAlignment="1"/>
    <xf numFmtId="44" fontId="4" fillId="2" borderId="7" xfId="2" applyFont="1" applyFill="1" applyBorder="1" applyAlignmen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1" fontId="8" fillId="2" borderId="5" xfId="1" applyNumberFormat="1" applyFont="1" applyFill="1" applyBorder="1" applyAlignment="1">
      <alignment horizontal="center" wrapText="1"/>
    </xf>
    <xf numFmtId="41" fontId="8" fillId="2" borderId="6" xfId="1" applyNumberFormat="1" applyFont="1" applyFill="1" applyBorder="1" applyAlignment="1">
      <alignment horizontal="center" wrapText="1"/>
    </xf>
    <xf numFmtId="41" fontId="8" fillId="2" borderId="7" xfId="1" applyNumberFormat="1" applyFont="1" applyFill="1" applyBorder="1" applyAlignment="1">
      <alignment horizontal="center" wrapText="1"/>
    </xf>
    <xf numFmtId="44" fontId="4" fillId="2" borderId="2" xfId="2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E17" sqref="E17"/>
    </sheetView>
  </sheetViews>
  <sheetFormatPr baseColWidth="10" defaultRowHeight="15" x14ac:dyDescent="0.25"/>
  <cols>
    <col min="5" max="5" width="22.5703125" bestFit="1" customWidth="1"/>
    <col min="7" max="7" width="26.140625" bestFit="1" customWidth="1"/>
  </cols>
  <sheetData>
    <row r="3" spans="3:7" x14ac:dyDescent="0.25">
      <c r="C3" t="s">
        <v>65</v>
      </c>
      <c r="D3" t="s">
        <v>66</v>
      </c>
      <c r="E3" t="s">
        <v>67</v>
      </c>
      <c r="F3" t="s">
        <v>68</v>
      </c>
      <c r="G3" t="s">
        <v>69</v>
      </c>
    </row>
    <row r="4" spans="3:7" x14ac:dyDescent="0.25">
      <c r="C4">
        <v>2012</v>
      </c>
      <c r="D4" s="22">
        <v>566700</v>
      </c>
      <c r="E4" s="22">
        <v>14238730296.84</v>
      </c>
      <c r="F4" s="23">
        <v>0.03</v>
      </c>
      <c r="G4" s="22">
        <v>427161908.91000003</v>
      </c>
    </row>
    <row r="5" spans="3:7" x14ac:dyDescent="0.25">
      <c r="C5">
        <v>2013</v>
      </c>
      <c r="D5" s="22">
        <v>589500</v>
      </c>
      <c r="E5" s="22">
        <v>15424285939.690001</v>
      </c>
      <c r="F5" s="23">
        <v>0.03</v>
      </c>
      <c r="G5" s="22">
        <v>462728578.19</v>
      </c>
    </row>
    <row r="6" spans="3:7" x14ac:dyDescent="0.25">
      <c r="C6">
        <v>2014</v>
      </c>
      <c r="D6" s="22">
        <v>616000</v>
      </c>
      <c r="E6" s="22">
        <v>10895095582.07</v>
      </c>
      <c r="F6" s="23">
        <v>0.03</v>
      </c>
      <c r="G6" s="22">
        <v>326852867.45999998</v>
      </c>
    </row>
    <row r="7" spans="3:7" x14ac:dyDescent="0.25">
      <c r="C7">
        <v>2015</v>
      </c>
      <c r="D7" s="22">
        <v>644350</v>
      </c>
      <c r="E7" s="22">
        <v>5410548393.5699997</v>
      </c>
      <c r="F7" s="23">
        <v>0.03</v>
      </c>
      <c r="G7" s="22">
        <v>162316451.81</v>
      </c>
    </row>
    <row r="8" spans="3:7" x14ac:dyDescent="0.25">
      <c r="C8">
        <v>2016</v>
      </c>
      <c r="D8" s="22">
        <v>689455</v>
      </c>
      <c r="E8" s="22">
        <v>2716654514.5900002</v>
      </c>
      <c r="F8" s="23">
        <v>0.03</v>
      </c>
      <c r="G8" s="22">
        <v>81499635.439999998</v>
      </c>
    </row>
    <row r="9" spans="3:7" x14ac:dyDescent="0.25">
      <c r="G9" s="22">
        <f>SUM(G4:G8)</f>
        <v>1460559441.8099999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workbookViewId="0">
      <selection activeCell="B38" sqref="B38:G41"/>
    </sheetView>
  </sheetViews>
  <sheetFormatPr baseColWidth="10" defaultRowHeight="15" x14ac:dyDescent="0.25"/>
  <cols>
    <col min="2" max="2" width="13.42578125" customWidth="1"/>
    <col min="3" max="3" width="21" bestFit="1" customWidth="1"/>
    <col min="4" max="4" width="20.28515625" bestFit="1" customWidth="1"/>
    <col min="5" max="5" width="18.42578125" customWidth="1"/>
    <col min="6" max="6" width="7.85546875" bestFit="1" customWidth="1"/>
    <col min="7" max="7" width="21.42578125" bestFit="1" customWidth="1"/>
  </cols>
  <sheetData>
    <row r="2" spans="2:7" ht="30.75" customHeight="1" x14ac:dyDescent="0.25">
      <c r="B2" s="112" t="s">
        <v>80</v>
      </c>
      <c r="C2" s="112"/>
      <c r="D2" s="112"/>
      <c r="E2" s="112"/>
      <c r="F2" s="112"/>
      <c r="G2" s="112"/>
    </row>
    <row r="3" spans="2:7" x14ac:dyDescent="0.25">
      <c r="B3" s="75" t="s">
        <v>81</v>
      </c>
    </row>
    <row r="4" spans="2:7" ht="6" customHeight="1" x14ac:dyDescent="0.25"/>
    <row r="5" spans="2:7" ht="16.5" thickBot="1" x14ac:dyDescent="0.3">
      <c r="B5" s="113" t="s">
        <v>110</v>
      </c>
      <c r="C5" s="113"/>
      <c r="D5" s="113"/>
      <c r="E5" s="113"/>
      <c r="F5" s="113"/>
      <c r="G5" s="113"/>
    </row>
    <row r="6" spans="2:7" ht="18.75" thickBot="1" x14ac:dyDescent="0.3">
      <c r="B6" s="77" t="s">
        <v>65</v>
      </c>
      <c r="C6" s="77" t="s">
        <v>100</v>
      </c>
      <c r="D6" s="77" t="s">
        <v>101</v>
      </c>
      <c r="E6" s="77" t="s">
        <v>102</v>
      </c>
      <c r="F6" s="77" t="s">
        <v>103</v>
      </c>
      <c r="G6" s="77" t="s">
        <v>104</v>
      </c>
    </row>
    <row r="7" spans="2:7" ht="32.25" customHeight="1" thickBot="1" x14ac:dyDescent="0.3">
      <c r="B7" s="99">
        <v>2012</v>
      </c>
      <c r="C7" s="80">
        <v>566700</v>
      </c>
      <c r="D7" s="100">
        <v>63785102675.949997</v>
      </c>
      <c r="E7" s="99">
        <v>1</v>
      </c>
      <c r="F7" s="99">
        <v>2013</v>
      </c>
      <c r="G7" s="100">
        <v>637851026.75999999</v>
      </c>
    </row>
    <row r="8" spans="2:7" ht="15.75" thickBot="1" x14ac:dyDescent="0.3">
      <c r="B8" s="101">
        <v>2013</v>
      </c>
      <c r="C8" s="83">
        <v>589500</v>
      </c>
      <c r="D8" s="102">
        <v>70526708543.110001</v>
      </c>
      <c r="E8" s="101">
        <v>1</v>
      </c>
      <c r="F8" s="101">
        <v>2014</v>
      </c>
      <c r="G8" s="102">
        <v>705267085.42999995</v>
      </c>
    </row>
    <row r="9" spans="2:7" ht="15.75" thickBot="1" x14ac:dyDescent="0.3">
      <c r="B9" s="99">
        <v>2014</v>
      </c>
      <c r="C9" s="80">
        <v>616000</v>
      </c>
      <c r="D9" s="100">
        <v>50806941386.129997</v>
      </c>
      <c r="E9" s="99">
        <v>1</v>
      </c>
      <c r="F9" s="99">
        <v>2015</v>
      </c>
      <c r="G9" s="100">
        <v>508069413.86000001</v>
      </c>
    </row>
    <row r="10" spans="2:7" ht="15.75" thickBot="1" x14ac:dyDescent="0.3">
      <c r="B10" s="101">
        <v>2015</v>
      </c>
      <c r="C10" s="83">
        <v>644350</v>
      </c>
      <c r="D10" s="102">
        <v>23715259197.689999</v>
      </c>
      <c r="E10" s="101">
        <v>1</v>
      </c>
      <c r="F10" s="101">
        <v>2016</v>
      </c>
      <c r="G10" s="102">
        <v>237152591.90000001</v>
      </c>
    </row>
    <row r="11" spans="2:7" x14ac:dyDescent="0.25">
      <c r="B11" s="103">
        <v>2016</v>
      </c>
      <c r="C11" s="104">
        <v>689455</v>
      </c>
      <c r="D11" s="105">
        <v>13520124811.1</v>
      </c>
      <c r="E11" s="103">
        <v>1</v>
      </c>
      <c r="F11" s="103">
        <v>2017</v>
      </c>
      <c r="G11" s="105">
        <v>135201248.11000001</v>
      </c>
    </row>
    <row r="12" spans="2:7" x14ac:dyDescent="0.25">
      <c r="B12" s="110" t="s">
        <v>90</v>
      </c>
      <c r="C12" s="111"/>
      <c r="D12" s="90">
        <f>SUM(D7:D11)</f>
        <v>222354136613.98001</v>
      </c>
      <c r="E12" s="106"/>
      <c r="F12" s="107"/>
      <c r="G12" s="108">
        <f>SUM(G7:G11)</f>
        <v>2223541366.0600004</v>
      </c>
    </row>
    <row r="13" spans="2:7" x14ac:dyDescent="0.25">
      <c r="B13" s="110" t="s">
        <v>91</v>
      </c>
      <c r="C13" s="111"/>
      <c r="D13" s="106"/>
      <c r="E13" s="107"/>
      <c r="F13" s="107"/>
      <c r="G13" s="109">
        <v>1300919666</v>
      </c>
    </row>
    <row r="14" spans="2:7" x14ac:dyDescent="0.25">
      <c r="B14" s="110" t="s">
        <v>92</v>
      </c>
      <c r="C14" s="111"/>
      <c r="D14" s="106"/>
      <c r="E14" s="107"/>
      <c r="F14" s="107"/>
      <c r="G14" s="109">
        <f>G12-G13</f>
        <v>922621700.06000042</v>
      </c>
    </row>
    <row r="15" spans="2:7" ht="8.25" customHeight="1" x14ac:dyDescent="0.25">
      <c r="G15" s="76"/>
    </row>
    <row r="16" spans="2:7" ht="12" customHeight="1" thickBot="1" x14ac:dyDescent="0.3">
      <c r="B16" s="114" t="s">
        <v>41</v>
      </c>
      <c r="C16" s="114"/>
      <c r="D16" s="114"/>
      <c r="E16" s="114"/>
      <c r="F16" s="114"/>
      <c r="G16" s="114"/>
    </row>
    <row r="17" spans="2:7" ht="18.75" thickBot="1" x14ac:dyDescent="0.3">
      <c r="B17" s="77" t="s">
        <v>65</v>
      </c>
      <c r="C17" s="77" t="s">
        <v>100</v>
      </c>
      <c r="D17" s="77" t="s">
        <v>101</v>
      </c>
      <c r="E17" s="77" t="s">
        <v>102</v>
      </c>
      <c r="F17" s="77" t="s">
        <v>103</v>
      </c>
      <c r="G17" s="77" t="s">
        <v>104</v>
      </c>
    </row>
    <row r="18" spans="2:7" ht="27.75" customHeight="1" thickBot="1" x14ac:dyDescent="0.3">
      <c r="B18" s="99">
        <v>2012</v>
      </c>
      <c r="C18" s="80">
        <v>566700</v>
      </c>
      <c r="D18" s="80">
        <v>3460814</v>
      </c>
      <c r="E18" s="99">
        <v>0</v>
      </c>
      <c r="F18" s="99">
        <v>2013</v>
      </c>
      <c r="G18" s="81">
        <v>0</v>
      </c>
    </row>
    <row r="19" spans="2:7" ht="29.25" customHeight="1" thickBot="1" x14ac:dyDescent="0.3">
      <c r="B19" s="101">
        <v>2013</v>
      </c>
      <c r="C19" s="83">
        <v>589500</v>
      </c>
      <c r="D19" s="83">
        <v>13061713.4</v>
      </c>
      <c r="E19" s="101">
        <v>0</v>
      </c>
      <c r="F19" s="101">
        <v>2014</v>
      </c>
      <c r="G19" s="84">
        <v>0</v>
      </c>
    </row>
    <row r="20" spans="2:7" ht="22.5" customHeight="1" thickBot="1" x14ac:dyDescent="0.3">
      <c r="B20" s="99">
        <v>2014</v>
      </c>
      <c r="C20" s="80">
        <v>616000</v>
      </c>
      <c r="D20" s="80">
        <v>19553497</v>
      </c>
      <c r="E20" s="99">
        <v>0</v>
      </c>
      <c r="F20" s="99">
        <v>2015</v>
      </c>
      <c r="G20" s="81">
        <v>0</v>
      </c>
    </row>
    <row r="21" spans="2:7" ht="20.25" customHeight="1" thickBot="1" x14ac:dyDescent="0.3">
      <c r="B21" s="101">
        <v>2015</v>
      </c>
      <c r="C21" s="83">
        <v>644350</v>
      </c>
      <c r="D21" s="83">
        <v>6932669</v>
      </c>
      <c r="E21" s="101">
        <v>0</v>
      </c>
      <c r="F21" s="101">
        <v>2016</v>
      </c>
      <c r="G21" s="84">
        <v>0</v>
      </c>
    </row>
    <row r="22" spans="2:7" ht="16.5" customHeight="1" thickBot="1" x14ac:dyDescent="0.3">
      <c r="B22" s="103">
        <v>2016</v>
      </c>
      <c r="C22" s="80">
        <v>689455</v>
      </c>
      <c r="D22" s="81">
        <v>0</v>
      </c>
      <c r="E22" s="99">
        <v>0</v>
      </c>
      <c r="F22" s="99">
        <v>2017</v>
      </c>
      <c r="G22" s="81">
        <v>0</v>
      </c>
    </row>
    <row r="23" spans="2:7" ht="18" customHeight="1" x14ac:dyDescent="0.25">
      <c r="B23" s="110" t="s">
        <v>90</v>
      </c>
      <c r="C23" s="111"/>
      <c r="D23" s="90">
        <f>SUM(D18:D22)</f>
        <v>43008693.399999999</v>
      </c>
      <c r="E23" s="106"/>
      <c r="F23" s="107"/>
      <c r="G23" s="108">
        <f>SUM(G18:G22)</f>
        <v>0</v>
      </c>
    </row>
    <row r="24" spans="2:7" ht="15" customHeight="1" x14ac:dyDescent="0.25">
      <c r="B24" s="110" t="s">
        <v>91</v>
      </c>
      <c r="C24" s="111"/>
      <c r="D24" s="106"/>
      <c r="E24" s="107"/>
      <c r="F24" s="107"/>
      <c r="G24" s="109">
        <v>0</v>
      </c>
    </row>
    <row r="25" spans="2:7" x14ac:dyDescent="0.25">
      <c r="B25" s="110" t="s">
        <v>92</v>
      </c>
      <c r="C25" s="111"/>
      <c r="D25" s="106"/>
      <c r="E25" s="107"/>
      <c r="F25" s="107"/>
      <c r="G25" s="109">
        <f>G23-G24</f>
        <v>0</v>
      </c>
    </row>
    <row r="26" spans="2:7" ht="8.25" customHeight="1" x14ac:dyDescent="0.25">
      <c r="G26" s="76"/>
    </row>
    <row r="27" spans="2:7" ht="15.75" thickBot="1" x14ac:dyDescent="0.3">
      <c r="B27" s="114" t="s">
        <v>95</v>
      </c>
      <c r="C27" s="114"/>
      <c r="D27" s="114"/>
      <c r="E27" s="114"/>
      <c r="F27" s="114"/>
      <c r="G27" s="114"/>
    </row>
    <row r="28" spans="2:7" ht="18.75" thickBot="1" x14ac:dyDescent="0.3">
      <c r="B28" s="77" t="s">
        <v>65</v>
      </c>
      <c r="C28" s="77" t="s">
        <v>100</v>
      </c>
      <c r="D28" s="77" t="s">
        <v>101</v>
      </c>
      <c r="E28" s="77" t="s">
        <v>102</v>
      </c>
      <c r="F28" s="77" t="s">
        <v>103</v>
      </c>
      <c r="G28" s="77" t="s">
        <v>104</v>
      </c>
    </row>
    <row r="29" spans="2:7" ht="15.75" thickBot="1" x14ac:dyDescent="0.3">
      <c r="B29" s="99">
        <v>2012</v>
      </c>
      <c r="C29" s="80">
        <v>566700</v>
      </c>
      <c r="D29" s="81">
        <v>0</v>
      </c>
      <c r="E29" s="99">
        <v>0</v>
      </c>
      <c r="F29" s="99">
        <v>2013</v>
      </c>
      <c r="G29" s="81">
        <v>0</v>
      </c>
    </row>
    <row r="30" spans="2:7" ht="15.75" thickBot="1" x14ac:dyDescent="0.3">
      <c r="B30" s="101">
        <v>2013</v>
      </c>
      <c r="C30" s="83">
        <v>589500</v>
      </c>
      <c r="D30" s="83">
        <v>1315933</v>
      </c>
      <c r="E30" s="101">
        <v>0</v>
      </c>
      <c r="F30" s="101">
        <v>2014</v>
      </c>
      <c r="G30" s="84">
        <v>0</v>
      </c>
    </row>
    <row r="31" spans="2:7" ht="15.75" thickBot="1" x14ac:dyDescent="0.3">
      <c r="B31" s="99">
        <v>2014</v>
      </c>
      <c r="C31" s="80">
        <v>616000</v>
      </c>
      <c r="D31" s="80">
        <v>812341</v>
      </c>
      <c r="E31" s="99">
        <v>0</v>
      </c>
      <c r="F31" s="99">
        <v>2015</v>
      </c>
      <c r="G31" s="81">
        <v>0</v>
      </c>
    </row>
    <row r="32" spans="2:7" ht="15.75" thickBot="1" x14ac:dyDescent="0.3">
      <c r="B32" s="101">
        <v>2015</v>
      </c>
      <c r="C32" s="83">
        <v>644350</v>
      </c>
      <c r="D32" s="83">
        <v>168077</v>
      </c>
      <c r="E32" s="101">
        <v>0</v>
      </c>
      <c r="F32" s="101">
        <v>2016</v>
      </c>
      <c r="G32" s="84">
        <v>0</v>
      </c>
    </row>
    <row r="33" spans="2:7" ht="15.75" thickBot="1" x14ac:dyDescent="0.3">
      <c r="B33" s="103">
        <v>2016</v>
      </c>
      <c r="C33" s="80">
        <v>689455</v>
      </c>
      <c r="D33" s="80">
        <v>203693.6</v>
      </c>
      <c r="E33" s="99">
        <v>0</v>
      </c>
      <c r="F33" s="99">
        <v>2017</v>
      </c>
      <c r="G33" s="81">
        <v>0</v>
      </c>
    </row>
    <row r="34" spans="2:7" ht="15" customHeight="1" x14ac:dyDescent="0.25">
      <c r="B34" s="110" t="s">
        <v>90</v>
      </c>
      <c r="C34" s="111"/>
      <c r="D34" s="90">
        <f>SUM(D29:D33)</f>
        <v>2500044.6</v>
      </c>
      <c r="E34" s="106"/>
      <c r="F34" s="107"/>
      <c r="G34" s="108">
        <f>SUM(G29:G33)</f>
        <v>0</v>
      </c>
    </row>
    <row r="35" spans="2:7" ht="15" customHeight="1" x14ac:dyDescent="0.25">
      <c r="B35" s="110" t="s">
        <v>91</v>
      </c>
      <c r="C35" s="111"/>
      <c r="D35" s="106"/>
      <c r="E35" s="107"/>
      <c r="F35" s="107"/>
      <c r="G35" s="109">
        <v>0</v>
      </c>
    </row>
    <row r="36" spans="2:7" x14ac:dyDescent="0.25">
      <c r="B36" s="110" t="s">
        <v>92</v>
      </c>
      <c r="C36" s="111"/>
      <c r="D36" s="106"/>
      <c r="E36" s="107"/>
      <c r="F36" s="107"/>
      <c r="G36" s="109">
        <f>G34-G35</f>
        <v>0</v>
      </c>
    </row>
    <row r="37" spans="2:7" ht="8.25" customHeight="1" x14ac:dyDescent="0.25">
      <c r="G37" s="76"/>
    </row>
    <row r="38" spans="2:7" x14ac:dyDescent="0.25">
      <c r="B38" s="115" t="s">
        <v>105</v>
      </c>
      <c r="C38" s="115"/>
      <c r="D38" s="115"/>
      <c r="E38" s="115"/>
      <c r="F38" s="115"/>
      <c r="G38" s="115"/>
    </row>
    <row r="39" spans="2:7" x14ac:dyDescent="0.25">
      <c r="B39" s="115" t="s">
        <v>106</v>
      </c>
      <c r="C39" s="115"/>
      <c r="D39" s="115"/>
      <c r="E39" s="115"/>
      <c r="F39" s="115"/>
      <c r="G39" s="115"/>
    </row>
    <row r="40" spans="2:7" ht="11.25" customHeight="1" x14ac:dyDescent="0.25">
      <c r="B40" s="115" t="s">
        <v>107</v>
      </c>
      <c r="C40" s="115"/>
      <c r="D40" s="115"/>
      <c r="E40" s="115"/>
      <c r="F40" s="115"/>
      <c r="G40" s="115"/>
    </row>
    <row r="41" spans="2:7" x14ac:dyDescent="0.25">
      <c r="B41" s="115" t="s">
        <v>108</v>
      </c>
      <c r="C41" s="115"/>
      <c r="D41" s="115"/>
      <c r="E41" s="115"/>
      <c r="F41" s="115"/>
      <c r="G41" s="115"/>
    </row>
    <row r="43" spans="2:7" x14ac:dyDescent="0.25">
      <c r="B43" s="98" t="s">
        <v>99</v>
      </c>
    </row>
  </sheetData>
  <mergeCells count="17">
    <mergeCell ref="B40:G40"/>
    <mergeCell ref="B41:G41"/>
    <mergeCell ref="B25:C25"/>
    <mergeCell ref="B34:C34"/>
    <mergeCell ref="B35:C35"/>
    <mergeCell ref="B36:C36"/>
    <mergeCell ref="B38:G38"/>
    <mergeCell ref="B39:G39"/>
    <mergeCell ref="B27:G27"/>
    <mergeCell ref="B24:C24"/>
    <mergeCell ref="B2:G2"/>
    <mergeCell ref="B12:C12"/>
    <mergeCell ref="B13:C13"/>
    <mergeCell ref="B14:C14"/>
    <mergeCell ref="B23:C23"/>
    <mergeCell ref="B5:G5"/>
    <mergeCell ref="B16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opLeftCell="A37" workbookViewId="0">
      <selection activeCell="D12" sqref="D12"/>
    </sheetView>
  </sheetViews>
  <sheetFormatPr baseColWidth="10" defaultRowHeight="15" x14ac:dyDescent="0.25"/>
  <cols>
    <col min="2" max="2" width="13.42578125" customWidth="1"/>
    <col min="3" max="3" width="21" bestFit="1" customWidth="1"/>
    <col min="4" max="4" width="20.28515625" bestFit="1" customWidth="1"/>
    <col min="5" max="5" width="18.42578125" customWidth="1"/>
    <col min="6" max="6" width="7.85546875" bestFit="1" customWidth="1"/>
    <col min="7" max="7" width="21.42578125" bestFit="1" customWidth="1"/>
  </cols>
  <sheetData>
    <row r="2" spans="2:7" ht="30.75" customHeight="1" x14ac:dyDescent="0.25">
      <c r="B2" s="112" t="s">
        <v>80</v>
      </c>
      <c r="C2" s="112"/>
      <c r="D2" s="112"/>
      <c r="E2" s="112"/>
      <c r="F2" s="112"/>
      <c r="G2" s="112"/>
    </row>
    <row r="3" spans="2:7" x14ac:dyDescent="0.25">
      <c r="B3" s="75" t="s">
        <v>81</v>
      </c>
    </row>
    <row r="4" spans="2:7" ht="6" customHeight="1" x14ac:dyDescent="0.25"/>
    <row r="5" spans="2:7" ht="8.25" customHeight="1" x14ac:dyDescent="0.25">
      <c r="G5" s="76"/>
    </row>
    <row r="6" spans="2:7" ht="12" customHeight="1" thickBot="1" x14ac:dyDescent="0.3">
      <c r="B6" t="s">
        <v>41</v>
      </c>
      <c r="G6" s="76"/>
    </row>
    <row r="7" spans="2:7" ht="45.75" thickBot="1" x14ac:dyDescent="0.3">
      <c r="B7" s="77" t="s">
        <v>82</v>
      </c>
      <c r="C7" s="77" t="s">
        <v>83</v>
      </c>
      <c r="D7" s="77" t="s">
        <v>84</v>
      </c>
      <c r="E7" s="78" t="s">
        <v>85</v>
      </c>
      <c r="G7" s="76"/>
    </row>
    <row r="8" spans="2:7" ht="27.75" customHeight="1" thickBot="1" x14ac:dyDescent="0.3">
      <c r="B8" s="79" t="s">
        <v>86</v>
      </c>
      <c r="C8" s="80">
        <v>432577524.73000002</v>
      </c>
      <c r="D8" s="80">
        <v>34606201.979999997</v>
      </c>
      <c r="E8" s="81">
        <v>0</v>
      </c>
      <c r="G8" s="76"/>
    </row>
    <row r="9" spans="2:7" ht="29.25" customHeight="1" thickBot="1" x14ac:dyDescent="0.3">
      <c r="B9" s="82" t="s">
        <v>87</v>
      </c>
      <c r="C9" s="83">
        <v>999601970.16999996</v>
      </c>
      <c r="D9" s="83">
        <v>79968157.609999999</v>
      </c>
      <c r="E9" s="84">
        <v>0</v>
      </c>
      <c r="G9" s="76"/>
    </row>
    <row r="10" spans="2:7" ht="22.5" customHeight="1" thickBot="1" x14ac:dyDescent="0.3">
      <c r="B10" s="85" t="s">
        <v>88</v>
      </c>
      <c r="C10" s="80">
        <v>827438935.54999995</v>
      </c>
      <c r="D10" s="80">
        <v>66195114.840000004</v>
      </c>
      <c r="E10" s="81">
        <v>0</v>
      </c>
      <c r="G10" s="76"/>
    </row>
    <row r="11" spans="2:7" ht="20.25" customHeight="1" thickBot="1" x14ac:dyDescent="0.3">
      <c r="B11" s="86" t="s">
        <v>89</v>
      </c>
      <c r="C11" s="87">
        <v>1044820410</v>
      </c>
      <c r="D11" s="88">
        <v>83585632.799999997</v>
      </c>
      <c r="E11" s="84">
        <v>0</v>
      </c>
      <c r="G11" s="76"/>
    </row>
    <row r="12" spans="2:7" ht="16.5" customHeight="1" x14ac:dyDescent="0.25">
      <c r="B12" s="89" t="s">
        <v>90</v>
      </c>
      <c r="C12" s="90">
        <f>SUM(C8:C11)</f>
        <v>3304438840.4499998</v>
      </c>
      <c r="D12" s="91">
        <f>SUM(D8:D11)</f>
        <v>264355107.23000002</v>
      </c>
      <c r="G12" s="76"/>
    </row>
    <row r="13" spans="2:7" ht="18" customHeight="1" x14ac:dyDescent="0.25">
      <c r="B13" s="110" t="s">
        <v>91</v>
      </c>
      <c r="C13" s="111"/>
      <c r="D13" s="91">
        <v>15000000</v>
      </c>
      <c r="G13" s="76"/>
    </row>
    <row r="14" spans="2:7" x14ac:dyDescent="0.25">
      <c r="B14" s="110" t="s">
        <v>92</v>
      </c>
      <c r="C14" s="111"/>
      <c r="D14" s="91">
        <f>D12-D13</f>
        <v>249355107.23000002</v>
      </c>
      <c r="G14" s="76"/>
    </row>
    <row r="15" spans="2:7" ht="8.25" customHeight="1" x14ac:dyDescent="0.25">
      <c r="D15" s="76"/>
      <c r="G15" s="76"/>
    </row>
    <row r="16" spans="2:7" ht="24.75" customHeight="1" thickBot="1" x14ac:dyDescent="0.3">
      <c r="B16" s="114" t="s">
        <v>93</v>
      </c>
      <c r="C16" s="114"/>
      <c r="D16" s="114"/>
      <c r="E16" s="114"/>
      <c r="G16" s="76"/>
    </row>
    <row r="17" spans="2:7" ht="45.75" thickBot="1" x14ac:dyDescent="0.3">
      <c r="B17" s="77" t="s">
        <v>82</v>
      </c>
      <c r="C17" s="77" t="s">
        <v>83</v>
      </c>
      <c r="D17" s="77" t="s">
        <v>84</v>
      </c>
      <c r="E17" s="78" t="s">
        <v>85</v>
      </c>
      <c r="G17" s="76"/>
    </row>
    <row r="18" spans="2:7" ht="15.75" thickBot="1" x14ac:dyDescent="0.3">
      <c r="B18" s="79" t="s">
        <v>86</v>
      </c>
      <c r="C18" s="92">
        <v>221408658.58000001</v>
      </c>
      <c r="D18" s="92">
        <v>17712692.690000001</v>
      </c>
      <c r="E18" s="81">
        <v>0</v>
      </c>
      <c r="G18" s="76"/>
    </row>
    <row r="19" spans="2:7" ht="30.75" customHeight="1" thickBot="1" x14ac:dyDescent="0.3">
      <c r="B19" s="93" t="s">
        <v>87</v>
      </c>
      <c r="C19" s="94">
        <v>504508080.95999998</v>
      </c>
      <c r="D19" s="94">
        <v>40360646.479999997</v>
      </c>
      <c r="E19" s="84">
        <v>0</v>
      </c>
      <c r="G19" s="76"/>
    </row>
    <row r="20" spans="2:7" ht="21.75" thickBot="1" x14ac:dyDescent="0.3">
      <c r="B20" s="85" t="s">
        <v>88</v>
      </c>
      <c r="C20" s="92">
        <v>410982402.35000002</v>
      </c>
      <c r="D20" s="92">
        <v>32878592.190000001</v>
      </c>
      <c r="E20" s="81">
        <v>0</v>
      </c>
      <c r="G20" s="76"/>
    </row>
    <row r="21" spans="2:7" ht="21.75" thickBot="1" x14ac:dyDescent="0.3">
      <c r="B21" s="86" t="s">
        <v>89</v>
      </c>
      <c r="C21" s="95">
        <v>508533197</v>
      </c>
      <c r="D21" s="95">
        <v>40682655.759999998</v>
      </c>
      <c r="E21" s="84">
        <v>0</v>
      </c>
      <c r="G21" s="76"/>
    </row>
    <row r="22" spans="2:7" x14ac:dyDescent="0.25">
      <c r="B22" s="89" t="s">
        <v>90</v>
      </c>
      <c r="C22" s="96">
        <f>SUM(C18:C21)</f>
        <v>1645432338.8899999</v>
      </c>
      <c r="D22" s="97">
        <f>SUM(D18:D21)</f>
        <v>131634587.12</v>
      </c>
      <c r="G22" s="76"/>
    </row>
    <row r="23" spans="2:7" x14ac:dyDescent="0.25">
      <c r="B23" s="110" t="s">
        <v>91</v>
      </c>
      <c r="C23" s="111"/>
      <c r="D23" s="91">
        <v>397998257</v>
      </c>
      <c r="G23" s="76"/>
    </row>
    <row r="24" spans="2:7" x14ac:dyDescent="0.25">
      <c r="B24" s="110" t="s">
        <v>92</v>
      </c>
      <c r="C24" s="111"/>
      <c r="D24" s="91">
        <f>D22-D23</f>
        <v>-266363669.88</v>
      </c>
      <c r="G24" s="76"/>
    </row>
    <row r="25" spans="2:7" x14ac:dyDescent="0.25">
      <c r="G25" s="76"/>
    </row>
    <row r="26" spans="2:7" ht="8.25" customHeight="1" x14ac:dyDescent="0.25">
      <c r="G26" s="76"/>
    </row>
    <row r="27" spans="2:7" ht="15.75" thickBot="1" x14ac:dyDescent="0.3">
      <c r="B27" s="114" t="s">
        <v>94</v>
      </c>
      <c r="C27" s="114"/>
      <c r="D27" s="114"/>
      <c r="E27" s="114"/>
      <c r="G27" s="76"/>
    </row>
    <row r="28" spans="2:7" ht="45.75" thickBot="1" x14ac:dyDescent="0.3">
      <c r="B28" s="77" t="s">
        <v>82</v>
      </c>
      <c r="C28" s="77" t="s">
        <v>83</v>
      </c>
      <c r="D28" s="77" t="s">
        <v>84</v>
      </c>
      <c r="E28" s="78" t="s">
        <v>85</v>
      </c>
      <c r="G28" s="76"/>
    </row>
    <row r="29" spans="2:7" ht="15.75" thickBot="1" x14ac:dyDescent="0.3">
      <c r="B29" s="79" t="s">
        <v>86</v>
      </c>
      <c r="C29" s="92">
        <v>399638332.31</v>
      </c>
      <c r="D29" s="92">
        <v>31971066.579999998</v>
      </c>
      <c r="E29" s="81">
        <v>0</v>
      </c>
      <c r="G29" s="76"/>
    </row>
    <row r="30" spans="2:7" ht="53.25" thickBot="1" x14ac:dyDescent="0.3">
      <c r="B30" s="93" t="s">
        <v>87</v>
      </c>
      <c r="C30" s="94">
        <v>915732108.20000005</v>
      </c>
      <c r="D30" s="94">
        <v>73258568.659999996</v>
      </c>
      <c r="E30" s="84">
        <v>0</v>
      </c>
      <c r="G30" s="76"/>
    </row>
    <row r="31" spans="2:7" ht="21.75" thickBot="1" x14ac:dyDescent="0.3">
      <c r="B31" s="85" t="s">
        <v>88</v>
      </c>
      <c r="C31" s="92">
        <v>750244849.84000003</v>
      </c>
      <c r="D31" s="92">
        <v>60019587.990000002</v>
      </c>
      <c r="E31" s="81">
        <v>0</v>
      </c>
      <c r="G31" s="76"/>
    </row>
    <row r="32" spans="2:7" ht="21.75" thickBot="1" x14ac:dyDescent="0.3">
      <c r="B32" s="86" t="s">
        <v>89</v>
      </c>
      <c r="C32" s="94">
        <v>934252004</v>
      </c>
      <c r="D32" s="94">
        <v>74740160.319999993</v>
      </c>
      <c r="E32" s="84">
        <v>0</v>
      </c>
      <c r="G32" s="76"/>
    </row>
    <row r="33" spans="2:7" x14ac:dyDescent="0.25">
      <c r="B33" s="89" t="s">
        <v>90</v>
      </c>
      <c r="C33" s="96">
        <f>SUM(C29:C32)</f>
        <v>2999867294.3499999</v>
      </c>
      <c r="D33" s="97">
        <f>SUM(D29:D32)</f>
        <v>239989383.54999998</v>
      </c>
      <c r="G33" s="76"/>
    </row>
    <row r="34" spans="2:7" x14ac:dyDescent="0.25">
      <c r="B34" s="110" t="s">
        <v>91</v>
      </c>
      <c r="C34" s="111"/>
      <c r="D34" s="91">
        <v>18678127</v>
      </c>
      <c r="G34" s="76"/>
    </row>
    <row r="35" spans="2:7" x14ac:dyDescent="0.25">
      <c r="B35" s="110" t="s">
        <v>92</v>
      </c>
      <c r="C35" s="111"/>
      <c r="D35" s="91">
        <f>D33-D34</f>
        <v>221311256.54999998</v>
      </c>
      <c r="G35" s="76"/>
    </row>
    <row r="36" spans="2:7" ht="8.25" customHeight="1" x14ac:dyDescent="0.25">
      <c r="G36" s="76"/>
    </row>
    <row r="37" spans="2:7" ht="8.25" customHeight="1" x14ac:dyDescent="0.25">
      <c r="G37" s="76"/>
    </row>
    <row r="38" spans="2:7" ht="8.25" customHeight="1" x14ac:dyDescent="0.25">
      <c r="G38" s="76"/>
    </row>
    <row r="39" spans="2:7" ht="15.75" thickBot="1" x14ac:dyDescent="0.3">
      <c r="B39" s="114" t="s">
        <v>95</v>
      </c>
      <c r="C39" s="114"/>
      <c r="D39" s="114"/>
      <c r="E39" s="114"/>
      <c r="G39" s="76"/>
    </row>
    <row r="40" spans="2:7" ht="45.75" thickBot="1" x14ac:dyDescent="0.3">
      <c r="B40" s="77" t="s">
        <v>82</v>
      </c>
      <c r="C40" s="77" t="s">
        <v>83</v>
      </c>
      <c r="D40" s="77" t="s">
        <v>84</v>
      </c>
      <c r="E40" s="78" t="s">
        <v>85</v>
      </c>
      <c r="G40" s="76"/>
    </row>
    <row r="41" spans="2:7" ht="15.75" thickBot="1" x14ac:dyDescent="0.3">
      <c r="B41" s="79" t="s">
        <v>86</v>
      </c>
      <c r="C41" s="92">
        <v>568084991.71000004</v>
      </c>
      <c r="D41" s="92">
        <v>45446799.340000004</v>
      </c>
      <c r="E41" s="81">
        <v>0</v>
      </c>
      <c r="G41" s="76"/>
    </row>
    <row r="42" spans="2:7" ht="53.25" thickBot="1" x14ac:dyDescent="0.3">
      <c r="B42" s="93" t="s">
        <v>87</v>
      </c>
      <c r="C42" s="94">
        <v>1316892237.5899999</v>
      </c>
      <c r="D42" s="94">
        <v>105351379.01000001</v>
      </c>
      <c r="E42" s="84">
        <v>0</v>
      </c>
      <c r="G42" s="76"/>
    </row>
    <row r="43" spans="2:7" ht="21.75" thickBot="1" x14ac:dyDescent="0.3">
      <c r="B43" s="85" t="s">
        <v>88</v>
      </c>
      <c r="C43" s="92">
        <v>1067008611.91</v>
      </c>
      <c r="D43" s="92">
        <v>85360688.950000003</v>
      </c>
      <c r="E43" s="81">
        <v>0</v>
      </c>
      <c r="G43" s="76"/>
    </row>
    <row r="44" spans="2:7" ht="21.75" thickBot="1" x14ac:dyDescent="0.3">
      <c r="B44" s="86" t="s">
        <v>89</v>
      </c>
      <c r="C44" s="94">
        <v>1340562525</v>
      </c>
      <c r="D44" s="94">
        <v>107245002</v>
      </c>
      <c r="E44" s="84">
        <v>0</v>
      </c>
      <c r="G44" s="76"/>
    </row>
    <row r="45" spans="2:7" x14ac:dyDescent="0.25">
      <c r="B45" s="89" t="s">
        <v>90</v>
      </c>
      <c r="C45" s="96">
        <f>SUM(C41:C44)</f>
        <v>4292548366.21</v>
      </c>
      <c r="D45" s="97">
        <f>SUM(D41:D44)</f>
        <v>343403869.30000001</v>
      </c>
      <c r="G45" s="76"/>
    </row>
    <row r="46" spans="2:7" x14ac:dyDescent="0.25">
      <c r="B46" s="110" t="s">
        <v>91</v>
      </c>
      <c r="C46" s="111"/>
      <c r="D46" s="91">
        <v>0</v>
      </c>
      <c r="G46" s="76"/>
    </row>
    <row r="47" spans="2:7" x14ac:dyDescent="0.25">
      <c r="B47" s="110" t="s">
        <v>92</v>
      </c>
      <c r="C47" s="111"/>
      <c r="D47" s="91">
        <f>D45-D46</f>
        <v>343403869.30000001</v>
      </c>
      <c r="G47" s="76"/>
    </row>
    <row r="48" spans="2:7" ht="8.25" customHeight="1" x14ac:dyDescent="0.25">
      <c r="G48" s="76"/>
    </row>
    <row r="49" spans="2:7" ht="9" customHeight="1" x14ac:dyDescent="0.25">
      <c r="G49" s="76"/>
    </row>
    <row r="50" spans="2:7" ht="15.75" thickBot="1" x14ac:dyDescent="0.3">
      <c r="B50" s="114" t="s">
        <v>96</v>
      </c>
      <c r="C50" s="114"/>
      <c r="D50" s="114"/>
      <c r="E50" s="114"/>
      <c r="G50" s="76"/>
    </row>
    <row r="51" spans="2:7" ht="45.75" thickBot="1" x14ac:dyDescent="0.3">
      <c r="B51" s="77" t="s">
        <v>82</v>
      </c>
      <c r="C51" s="77" t="s">
        <v>83</v>
      </c>
      <c r="D51" s="77" t="s">
        <v>84</v>
      </c>
      <c r="E51" s="78" t="s">
        <v>85</v>
      </c>
      <c r="G51" s="76"/>
    </row>
    <row r="52" spans="2:7" ht="15.75" thickBot="1" x14ac:dyDescent="0.3">
      <c r="B52" s="79" t="s">
        <v>86</v>
      </c>
      <c r="C52" s="92">
        <v>394912274.26999998</v>
      </c>
      <c r="D52" s="92">
        <v>31592981.940000001</v>
      </c>
      <c r="E52" s="81">
        <v>0</v>
      </c>
      <c r="G52" s="76"/>
    </row>
    <row r="53" spans="2:7" ht="53.25" thickBot="1" x14ac:dyDescent="0.3">
      <c r="B53" s="93" t="s">
        <v>87</v>
      </c>
      <c r="C53" s="94">
        <v>901367114.61000001</v>
      </c>
      <c r="D53" s="94">
        <v>72109369.170000002</v>
      </c>
      <c r="E53" s="84">
        <v>0</v>
      </c>
      <c r="G53" s="76"/>
    </row>
    <row r="54" spans="2:7" ht="21.75" thickBot="1" x14ac:dyDescent="0.3">
      <c r="B54" s="85" t="s">
        <v>88</v>
      </c>
      <c r="C54" s="92">
        <v>735972367.63</v>
      </c>
      <c r="D54" s="92">
        <v>58877789.409999996</v>
      </c>
      <c r="E54" s="81">
        <v>0</v>
      </c>
      <c r="G54" s="76"/>
    </row>
    <row r="55" spans="2:7" ht="21.75" thickBot="1" x14ac:dyDescent="0.3">
      <c r="B55" s="86" t="s">
        <v>89</v>
      </c>
      <c r="C55" s="94">
        <v>911887887</v>
      </c>
      <c r="D55" s="94">
        <v>72951030.959999993</v>
      </c>
      <c r="E55" s="84">
        <v>0</v>
      </c>
      <c r="G55" s="76"/>
    </row>
    <row r="56" spans="2:7" x14ac:dyDescent="0.25">
      <c r="B56" s="89" t="s">
        <v>90</v>
      </c>
      <c r="C56" s="96">
        <f>SUM(C52:C55)</f>
        <v>2944139643.5100002</v>
      </c>
      <c r="D56" s="97">
        <f>SUM(D52:D55)</f>
        <v>235531171.47999996</v>
      </c>
      <c r="G56" s="76"/>
    </row>
    <row r="57" spans="2:7" x14ac:dyDescent="0.25">
      <c r="B57" s="110" t="s">
        <v>91</v>
      </c>
      <c r="C57" s="111"/>
      <c r="D57" s="91">
        <v>0</v>
      </c>
      <c r="G57" s="76"/>
    </row>
    <row r="58" spans="2:7" x14ac:dyDescent="0.25">
      <c r="B58" s="110" t="s">
        <v>92</v>
      </c>
      <c r="C58" s="111"/>
      <c r="D58" s="91">
        <f>D56-D57</f>
        <v>235531171.47999996</v>
      </c>
      <c r="G58" s="76"/>
    </row>
    <row r="59" spans="2:7" ht="9" customHeight="1" x14ac:dyDescent="0.25">
      <c r="G59" s="76"/>
    </row>
    <row r="60" spans="2:7" ht="8.25" customHeight="1" x14ac:dyDescent="0.25">
      <c r="G60" s="76"/>
    </row>
    <row r="61" spans="2:7" ht="31.5" customHeight="1" x14ac:dyDescent="0.25">
      <c r="B61" s="115" t="s">
        <v>97</v>
      </c>
      <c r="C61" s="115"/>
      <c r="D61" s="115"/>
      <c r="E61" s="115"/>
      <c r="F61" s="115"/>
    </row>
    <row r="62" spans="2:7" ht="27" customHeight="1" x14ac:dyDescent="0.25">
      <c r="B62" s="115" t="s">
        <v>98</v>
      </c>
      <c r="C62" s="115"/>
      <c r="D62" s="115"/>
      <c r="E62" s="115"/>
      <c r="F62" s="115"/>
    </row>
    <row r="63" spans="2:7" x14ac:dyDescent="0.25">
      <c r="B63" s="98" t="s">
        <v>109</v>
      </c>
    </row>
  </sheetData>
  <mergeCells count="17">
    <mergeCell ref="B62:F62"/>
    <mergeCell ref="B35:C35"/>
    <mergeCell ref="B46:C46"/>
    <mergeCell ref="B47:C47"/>
    <mergeCell ref="B57:C57"/>
    <mergeCell ref="B58:C58"/>
    <mergeCell ref="B61:F61"/>
    <mergeCell ref="B39:E39"/>
    <mergeCell ref="B50:E50"/>
    <mergeCell ref="B34:C34"/>
    <mergeCell ref="B2:G2"/>
    <mergeCell ref="B13:C13"/>
    <mergeCell ref="B14:C14"/>
    <mergeCell ref="B23:C23"/>
    <mergeCell ref="B24:C24"/>
    <mergeCell ref="B16:E16"/>
    <mergeCell ref="B27: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topLeftCell="F1" workbookViewId="0">
      <selection activeCell="I30" sqref="I30"/>
    </sheetView>
  </sheetViews>
  <sheetFormatPr baseColWidth="10" defaultRowHeight="15" x14ac:dyDescent="0.25"/>
  <cols>
    <col min="2" max="2" width="16.5703125" customWidth="1"/>
    <col min="3" max="4" width="16.42578125" hidden="1" customWidth="1"/>
    <col min="5" max="5" width="16.42578125" style="1" hidden="1" customWidth="1"/>
    <col min="6" max="6" width="19" style="2" customWidth="1"/>
    <col min="7" max="7" width="17.28515625" style="2" bestFit="1" customWidth="1"/>
    <col min="8" max="8" width="20.7109375" style="2" customWidth="1"/>
    <col min="9" max="9" width="16.42578125" customWidth="1"/>
    <col min="10" max="10" width="23.42578125" customWidth="1"/>
    <col min="11" max="11" width="22.5703125" customWidth="1"/>
    <col min="12" max="12" width="15.42578125" bestFit="1" customWidth="1"/>
  </cols>
  <sheetData>
    <row r="1" spans="2:10" ht="14.1" customHeight="1" x14ac:dyDescent="0.25"/>
    <row r="2" spans="2:10" ht="18.75" customHeight="1" x14ac:dyDescent="0.3">
      <c r="B2" s="122" t="s">
        <v>62</v>
      </c>
      <c r="C2" s="122"/>
      <c r="D2" s="122"/>
      <c r="E2" s="122"/>
      <c r="F2" s="122"/>
      <c r="G2" s="122"/>
      <c r="H2" s="122"/>
      <c r="I2" s="122"/>
      <c r="J2" s="122"/>
    </row>
    <row r="3" spans="2:10" ht="4.5" customHeight="1" x14ac:dyDescent="0.25"/>
    <row r="4" spans="2:10" ht="15" customHeight="1" x14ac:dyDescent="0.25">
      <c r="B4" s="123" t="s">
        <v>0</v>
      </c>
      <c r="C4" s="125" t="s">
        <v>53</v>
      </c>
      <c r="D4" s="126"/>
      <c r="E4" s="126"/>
      <c r="F4" s="126"/>
      <c r="G4" s="126"/>
      <c r="H4" s="126"/>
      <c r="I4" s="127"/>
      <c r="J4" s="128" t="s">
        <v>56</v>
      </c>
    </row>
    <row r="5" spans="2:10" ht="24.75" x14ac:dyDescent="0.25">
      <c r="B5" s="124"/>
      <c r="C5" s="15">
        <v>2012</v>
      </c>
      <c r="D5" s="16" t="s">
        <v>54</v>
      </c>
      <c r="E5" s="16" t="s">
        <v>55</v>
      </c>
      <c r="F5" s="16" t="s">
        <v>49</v>
      </c>
      <c r="G5" s="16" t="s">
        <v>119</v>
      </c>
      <c r="H5" s="16" t="s">
        <v>118</v>
      </c>
      <c r="I5" s="16" t="s">
        <v>1</v>
      </c>
      <c r="J5" s="128"/>
    </row>
    <row r="6" spans="2:10" s="6" customFormat="1" ht="43.5" hidden="1" customHeight="1" x14ac:dyDescent="0.25">
      <c r="B6" s="3" t="s">
        <v>2</v>
      </c>
      <c r="C6" s="3">
        <v>0</v>
      </c>
      <c r="D6" s="3">
        <v>0</v>
      </c>
      <c r="E6" s="4">
        <v>0</v>
      </c>
      <c r="F6" s="17">
        <v>0</v>
      </c>
      <c r="G6" s="18">
        <f t="shared" ref="G6:G12" si="0">F6*8%</f>
        <v>0</v>
      </c>
      <c r="H6" s="12">
        <v>0</v>
      </c>
      <c r="I6" s="4">
        <f t="shared" ref="I6:I20" si="1">G6-H6</f>
        <v>0</v>
      </c>
      <c r="J6" s="5" t="s">
        <v>58</v>
      </c>
    </row>
    <row r="7" spans="2:10" s="6" customFormat="1" ht="24.75" hidden="1" x14ac:dyDescent="0.25">
      <c r="B7" s="3" t="s">
        <v>3</v>
      </c>
      <c r="C7" s="3">
        <v>0</v>
      </c>
      <c r="D7" s="3">
        <v>0</v>
      </c>
      <c r="E7" s="4"/>
      <c r="F7" s="17">
        <f t="shared" ref="F7:F20" si="2">SUM(C7:E7)</f>
        <v>0</v>
      </c>
      <c r="G7" s="18">
        <f t="shared" si="0"/>
        <v>0</v>
      </c>
      <c r="H7" s="12"/>
      <c r="I7" s="4">
        <f t="shared" si="1"/>
        <v>0</v>
      </c>
      <c r="J7" s="7" t="s">
        <v>58</v>
      </c>
    </row>
    <row r="8" spans="2:10" s="6" customFormat="1" ht="24.75" hidden="1" x14ac:dyDescent="0.25">
      <c r="B8" s="8" t="s">
        <v>4</v>
      </c>
      <c r="C8" s="8">
        <v>0</v>
      </c>
      <c r="D8" s="8">
        <v>0</v>
      </c>
      <c r="E8" s="4"/>
      <c r="F8" s="17">
        <f t="shared" si="2"/>
        <v>0</v>
      </c>
      <c r="G8" s="18">
        <f t="shared" si="0"/>
        <v>0</v>
      </c>
      <c r="H8" s="12"/>
      <c r="I8" s="4">
        <f t="shared" si="1"/>
        <v>0</v>
      </c>
      <c r="J8" s="7" t="s">
        <v>58</v>
      </c>
    </row>
    <row r="9" spans="2:10" s="6" customFormat="1" ht="24.75" hidden="1" x14ac:dyDescent="0.25">
      <c r="B9" s="8" t="s">
        <v>5</v>
      </c>
      <c r="C9" s="8">
        <v>0</v>
      </c>
      <c r="D9" s="8">
        <v>0</v>
      </c>
      <c r="E9" s="4"/>
      <c r="F9" s="17">
        <f t="shared" si="2"/>
        <v>0</v>
      </c>
      <c r="G9" s="18">
        <f t="shared" si="0"/>
        <v>0</v>
      </c>
      <c r="H9" s="12"/>
      <c r="I9" s="4">
        <f t="shared" si="1"/>
        <v>0</v>
      </c>
      <c r="J9" s="7" t="s">
        <v>58</v>
      </c>
    </row>
    <row r="10" spans="2:10" s="6" customFormat="1" ht="24.75" hidden="1" x14ac:dyDescent="0.25">
      <c r="B10" s="8" t="s">
        <v>6</v>
      </c>
      <c r="C10" s="8">
        <v>0</v>
      </c>
      <c r="D10" s="8">
        <v>0</v>
      </c>
      <c r="E10" s="4"/>
      <c r="F10" s="17">
        <f t="shared" si="2"/>
        <v>0</v>
      </c>
      <c r="G10" s="18">
        <f t="shared" si="0"/>
        <v>0</v>
      </c>
      <c r="H10" s="12"/>
      <c r="I10" s="4">
        <f t="shared" si="1"/>
        <v>0</v>
      </c>
      <c r="J10" s="7" t="s">
        <v>58</v>
      </c>
    </row>
    <row r="11" spans="2:10" s="6" customFormat="1" ht="24.75" hidden="1" x14ac:dyDescent="0.25">
      <c r="B11" s="8" t="s">
        <v>7</v>
      </c>
      <c r="C11" s="8">
        <v>0</v>
      </c>
      <c r="D11" s="8">
        <v>0</v>
      </c>
      <c r="E11" s="4"/>
      <c r="F11" s="17">
        <f t="shared" si="2"/>
        <v>0</v>
      </c>
      <c r="G11" s="18">
        <f t="shared" si="0"/>
        <v>0</v>
      </c>
      <c r="H11" s="12"/>
      <c r="I11" s="4">
        <f t="shared" si="1"/>
        <v>0</v>
      </c>
      <c r="J11" s="7" t="s">
        <v>58</v>
      </c>
    </row>
    <row r="12" spans="2:10" s="6" customFormat="1" ht="24.75" hidden="1" x14ac:dyDescent="0.25">
      <c r="B12" s="8" t="s">
        <v>8</v>
      </c>
      <c r="C12" s="8">
        <v>0</v>
      </c>
      <c r="D12" s="8">
        <v>0</v>
      </c>
      <c r="E12" s="4"/>
      <c r="F12" s="17">
        <f t="shared" si="2"/>
        <v>0</v>
      </c>
      <c r="G12" s="18">
        <f t="shared" si="0"/>
        <v>0</v>
      </c>
      <c r="H12" s="13"/>
      <c r="I12" s="4">
        <f t="shared" si="1"/>
        <v>0</v>
      </c>
      <c r="J12" s="7" t="s">
        <v>58</v>
      </c>
    </row>
    <row r="13" spans="2:10" s="6" customFormat="1" x14ac:dyDescent="0.25">
      <c r="B13" s="8" t="s">
        <v>9</v>
      </c>
      <c r="C13" s="8">
        <v>432577524.69999999</v>
      </c>
      <c r="D13" s="8">
        <v>999601970.16999996</v>
      </c>
      <c r="E13" s="4">
        <v>830387942.13999999</v>
      </c>
      <c r="F13" s="65">
        <v>3304438840.4499998</v>
      </c>
      <c r="G13" s="65">
        <v>264355107.22999999</v>
      </c>
      <c r="H13" s="66">
        <f>15000000+5697254</f>
        <v>20697254</v>
      </c>
      <c r="I13" s="67">
        <f t="shared" si="1"/>
        <v>243657853.22999999</v>
      </c>
      <c r="J13" s="5" t="s">
        <v>57</v>
      </c>
    </row>
    <row r="14" spans="2:10" s="6" customFormat="1" ht="24.75" x14ac:dyDescent="0.25">
      <c r="B14" s="8" t="s">
        <v>10</v>
      </c>
      <c r="C14" s="8">
        <v>221408658.58000001</v>
      </c>
      <c r="D14" s="8">
        <v>504508080.95999998</v>
      </c>
      <c r="E14" s="4">
        <v>411305858.06999999</v>
      </c>
      <c r="F14" s="65">
        <v>1645432338.8900001</v>
      </c>
      <c r="G14" s="65">
        <f>F14*8%</f>
        <v>131634587.1112</v>
      </c>
      <c r="H14" s="68">
        <f>397998257+5697254</f>
        <v>403695511</v>
      </c>
      <c r="I14" s="67">
        <f t="shared" si="1"/>
        <v>-272060923.88880002</v>
      </c>
      <c r="J14" s="7" t="s">
        <v>64</v>
      </c>
    </row>
    <row r="15" spans="2:10" s="6" customFormat="1" ht="24.75" x14ac:dyDescent="0.25">
      <c r="B15" s="8" t="s">
        <v>11</v>
      </c>
      <c r="C15" s="8">
        <v>399638332.31</v>
      </c>
      <c r="D15" s="8">
        <v>915732108.20000005</v>
      </c>
      <c r="E15" s="4">
        <v>751542091.98000002</v>
      </c>
      <c r="F15" s="65">
        <v>2999867294.3499999</v>
      </c>
      <c r="G15" s="65">
        <v>239989383.55000001</v>
      </c>
      <c r="H15" s="66">
        <f>18678127+5697254</f>
        <v>24375381</v>
      </c>
      <c r="I15" s="67">
        <f t="shared" si="1"/>
        <v>215614002.55000001</v>
      </c>
      <c r="J15" s="7" t="s">
        <v>59</v>
      </c>
    </row>
    <row r="16" spans="2:10" s="6" customFormat="1" ht="24.75" x14ac:dyDescent="0.25">
      <c r="B16" s="8" t="s">
        <v>12</v>
      </c>
      <c r="C16" s="8">
        <v>568084991.71000004</v>
      </c>
      <c r="D16" s="8">
        <v>1316892237.5899999</v>
      </c>
      <c r="E16" s="4">
        <v>1067498899.12</v>
      </c>
      <c r="F16" s="65">
        <v>4292548366.21</v>
      </c>
      <c r="G16" s="65">
        <f t="shared" ref="G16:G21" si="3">F16*8%</f>
        <v>343403869.29680002</v>
      </c>
      <c r="H16" s="13">
        <v>5697254</v>
      </c>
      <c r="I16" s="67">
        <f t="shared" si="1"/>
        <v>337706615.29680002</v>
      </c>
      <c r="J16" s="5" t="s">
        <v>60</v>
      </c>
    </row>
    <row r="17" spans="2:11" s="6" customFormat="1" ht="24.75" x14ac:dyDescent="0.25">
      <c r="B17" s="8" t="s">
        <v>13</v>
      </c>
      <c r="C17" s="8">
        <v>394912274.26999998</v>
      </c>
      <c r="D17" s="8">
        <v>901367114.61000001</v>
      </c>
      <c r="E17" s="4">
        <v>736775128.42999995</v>
      </c>
      <c r="F17" s="65">
        <v>2944139643.5100002</v>
      </c>
      <c r="G17" s="65">
        <f t="shared" si="3"/>
        <v>235531171.48080003</v>
      </c>
      <c r="H17" s="70"/>
      <c r="I17" s="67">
        <f t="shared" si="1"/>
        <v>235531171.48080003</v>
      </c>
      <c r="J17" s="5" t="s">
        <v>63</v>
      </c>
    </row>
    <row r="18" spans="2:11" s="6" customFormat="1" ht="24.75" hidden="1" x14ac:dyDescent="0.25">
      <c r="B18" s="8" t="s">
        <v>14</v>
      </c>
      <c r="C18" s="8"/>
      <c r="D18" s="8"/>
      <c r="E18" s="4"/>
      <c r="F18" s="63">
        <f t="shared" si="2"/>
        <v>0</v>
      </c>
      <c r="G18" s="65">
        <f t="shared" si="3"/>
        <v>0</v>
      </c>
      <c r="H18" s="71"/>
      <c r="I18" s="67">
        <f t="shared" si="1"/>
        <v>0</v>
      </c>
      <c r="J18" s="7" t="s">
        <v>58</v>
      </c>
    </row>
    <row r="19" spans="2:11" s="6" customFormat="1" ht="24.75" hidden="1" x14ac:dyDescent="0.25">
      <c r="B19" s="8" t="s">
        <v>15</v>
      </c>
      <c r="C19" s="8"/>
      <c r="D19" s="8"/>
      <c r="E19" s="4"/>
      <c r="F19" s="63">
        <f t="shared" si="2"/>
        <v>0</v>
      </c>
      <c r="G19" s="65">
        <f t="shared" si="3"/>
        <v>0</v>
      </c>
      <c r="H19" s="69"/>
      <c r="I19" s="67">
        <f t="shared" si="1"/>
        <v>0</v>
      </c>
      <c r="J19" s="7" t="s">
        <v>58</v>
      </c>
    </row>
    <row r="20" spans="2:11" s="6" customFormat="1" ht="24.75" hidden="1" x14ac:dyDescent="0.25">
      <c r="B20" s="8" t="s">
        <v>16</v>
      </c>
      <c r="C20" s="8"/>
      <c r="D20" s="8"/>
      <c r="E20" s="4"/>
      <c r="F20" s="63">
        <f t="shared" si="2"/>
        <v>0</v>
      </c>
      <c r="G20" s="65">
        <f t="shared" si="3"/>
        <v>0</v>
      </c>
      <c r="H20" s="67"/>
      <c r="I20" s="67">
        <f t="shared" si="1"/>
        <v>0</v>
      </c>
      <c r="J20" s="7" t="s">
        <v>58</v>
      </c>
    </row>
    <row r="21" spans="2:11" s="6" customFormat="1" ht="24.75" hidden="1" x14ac:dyDescent="0.25">
      <c r="B21" s="8" t="s">
        <v>48</v>
      </c>
      <c r="C21" s="8"/>
      <c r="D21" s="8"/>
      <c r="E21" s="4"/>
      <c r="F21" s="63"/>
      <c r="G21" s="65">
        <f t="shared" si="3"/>
        <v>0</v>
      </c>
      <c r="H21" s="67"/>
      <c r="I21" s="67">
        <f>G21-H21</f>
        <v>0</v>
      </c>
      <c r="J21" s="7" t="s">
        <v>58</v>
      </c>
    </row>
    <row r="22" spans="2:11" x14ac:dyDescent="0.25">
      <c r="B22" s="9"/>
      <c r="C22" s="10">
        <f t="shared" ref="C22:D22" si="4">SUM(C6:C21)</f>
        <v>2016621781.5699999</v>
      </c>
      <c r="D22" s="10">
        <f t="shared" si="4"/>
        <v>4638101511.5299997</v>
      </c>
      <c r="E22" s="10">
        <f>SUM(E6:E21)</f>
        <v>3797509919.7399998</v>
      </c>
      <c r="F22" s="72">
        <f>SUM(F6:F21)</f>
        <v>15186426483.410002</v>
      </c>
      <c r="G22" s="72">
        <f t="shared" ref="G22:H22" si="5">SUM(G6:G21)</f>
        <v>1214914118.6688001</v>
      </c>
      <c r="H22" s="72">
        <f t="shared" si="5"/>
        <v>454465400</v>
      </c>
      <c r="I22" s="72">
        <f>SUM(I6:I21)</f>
        <v>760448718.6688</v>
      </c>
      <c r="J22" s="31"/>
    </row>
    <row r="23" spans="2:11" ht="24.75" customHeight="1" x14ac:dyDescent="0.25">
      <c r="B23" s="125" t="s">
        <v>70</v>
      </c>
      <c r="C23" s="126"/>
      <c r="D23" s="126"/>
      <c r="E23" s="126"/>
      <c r="F23" s="126"/>
      <c r="G23" s="126"/>
      <c r="H23" s="126"/>
      <c r="I23" s="126"/>
      <c r="J23" s="127"/>
      <c r="K23" s="27"/>
    </row>
    <row r="24" spans="2:11" ht="24.75" x14ac:dyDescent="0.25">
      <c r="B24" s="21" t="s">
        <v>0</v>
      </c>
      <c r="C24" s="24">
        <v>2012</v>
      </c>
      <c r="D24" s="16" t="s">
        <v>54</v>
      </c>
      <c r="E24" s="16" t="s">
        <v>55</v>
      </c>
      <c r="F24" s="16" t="s">
        <v>75</v>
      </c>
      <c r="G24" s="16" t="s">
        <v>51</v>
      </c>
      <c r="H24" s="16" t="s">
        <v>118</v>
      </c>
      <c r="I24" s="116" t="s">
        <v>1</v>
      </c>
      <c r="J24" s="117"/>
      <c r="K24" s="27"/>
    </row>
    <row r="25" spans="2:11" ht="24.75" x14ac:dyDescent="0.25">
      <c r="B25" s="8" t="s">
        <v>48</v>
      </c>
      <c r="C25" s="19">
        <v>63785102675.349998</v>
      </c>
      <c r="D25" s="19">
        <v>70526708543.110001</v>
      </c>
      <c r="E25" s="19">
        <v>50806941386.129997</v>
      </c>
      <c r="F25" s="67">
        <v>222354136613.98001</v>
      </c>
      <c r="G25" s="67">
        <f>F25*1%</f>
        <v>2223541366.1398001</v>
      </c>
      <c r="H25" s="65">
        <f>1300919666+103437344</f>
        <v>1404357010</v>
      </c>
      <c r="I25" s="118">
        <f>G25-H25</f>
        <v>819184356.13980007</v>
      </c>
      <c r="J25" s="119"/>
      <c r="K25" s="26"/>
    </row>
    <row r="26" spans="2:11" x14ac:dyDescent="0.25">
      <c r="B26" s="9"/>
      <c r="C26" s="10">
        <f>C25</f>
        <v>63785102675.349998</v>
      </c>
      <c r="D26" s="10">
        <f t="shared" ref="D26:I26" si="6">D25</f>
        <v>70526708543.110001</v>
      </c>
      <c r="E26" s="10">
        <f t="shared" si="6"/>
        <v>50806941386.129997</v>
      </c>
      <c r="F26" s="72">
        <f t="shared" si="6"/>
        <v>222354136613.98001</v>
      </c>
      <c r="G26" s="72">
        <f t="shared" si="6"/>
        <v>2223541366.1398001</v>
      </c>
      <c r="H26" s="64">
        <f t="shared" si="6"/>
        <v>1404357010</v>
      </c>
      <c r="I26" s="120">
        <f t="shared" si="6"/>
        <v>819184356.13980007</v>
      </c>
      <c r="J26" s="121"/>
      <c r="K26" s="28"/>
    </row>
    <row r="27" spans="2:11" x14ac:dyDescent="0.25">
      <c r="J27" s="32"/>
    </row>
  </sheetData>
  <mergeCells count="8">
    <mergeCell ref="I24:J24"/>
    <mergeCell ref="I25:J25"/>
    <mergeCell ref="I26:J26"/>
    <mergeCell ref="B2:J2"/>
    <mergeCell ref="B4:B5"/>
    <mergeCell ref="C4:I4"/>
    <mergeCell ref="J4:J5"/>
    <mergeCell ref="B23:J23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D1" workbookViewId="0">
      <selection activeCell="D21" sqref="D21"/>
    </sheetView>
  </sheetViews>
  <sheetFormatPr baseColWidth="10" defaultRowHeight="15" x14ac:dyDescent="0.25"/>
  <cols>
    <col min="2" max="2" width="15.140625" customWidth="1"/>
    <col min="3" max="5" width="16.42578125" bestFit="1" customWidth="1"/>
    <col min="6" max="7" width="16.42578125" style="1" bestFit="1" customWidth="1"/>
    <col min="8" max="8" width="16.42578125" style="1" customWidth="1"/>
    <col min="9" max="9" width="19" style="2" customWidth="1"/>
    <col min="10" max="10" width="20" style="2" bestFit="1" customWidth="1"/>
    <col min="11" max="11" width="20.7109375" style="2" bestFit="1" customWidth="1"/>
    <col min="12" max="12" width="19" bestFit="1" customWidth="1"/>
    <col min="13" max="13" width="26.140625" customWidth="1"/>
    <col min="14" max="14" width="22.5703125" customWidth="1"/>
  </cols>
  <sheetData>
    <row r="1" spans="2:13" ht="14.1" customHeight="1" x14ac:dyDescent="0.25"/>
    <row r="2" spans="2:13" ht="14.1" customHeight="1" x14ac:dyDescent="0.3"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4" spans="2:13" ht="15" customHeight="1" x14ac:dyDescent="0.25">
      <c r="B4" s="129" t="s">
        <v>0</v>
      </c>
      <c r="C4" s="125" t="s">
        <v>52</v>
      </c>
      <c r="D4" s="126"/>
      <c r="E4" s="126"/>
      <c r="F4" s="126"/>
      <c r="G4" s="126"/>
      <c r="H4" s="126"/>
      <c r="I4" s="126"/>
      <c r="J4" s="126"/>
      <c r="K4" s="126"/>
      <c r="L4" s="127"/>
      <c r="M4" s="128" t="s">
        <v>56</v>
      </c>
    </row>
    <row r="5" spans="2:13" ht="24.75" x14ac:dyDescent="0.25">
      <c r="B5" s="130"/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  <c r="H5" s="15">
        <v>2017</v>
      </c>
      <c r="I5" s="15" t="s">
        <v>49</v>
      </c>
      <c r="J5" s="15" t="s">
        <v>51</v>
      </c>
      <c r="K5" s="16" t="s">
        <v>50</v>
      </c>
      <c r="L5" s="15" t="s">
        <v>1</v>
      </c>
      <c r="M5" s="128"/>
    </row>
    <row r="6" spans="2:13" s="6" customFormat="1" ht="43.5" customHeight="1" x14ac:dyDescent="0.25">
      <c r="B6" s="3" t="s">
        <v>2</v>
      </c>
      <c r="C6" s="3"/>
      <c r="D6" s="3"/>
      <c r="E6" s="3"/>
      <c r="F6" s="4"/>
      <c r="G6" s="4"/>
      <c r="H6" s="4"/>
      <c r="I6" s="17">
        <f>SUM(C6:G6)</f>
        <v>0</v>
      </c>
      <c r="J6" s="12">
        <f>I6*1%</f>
        <v>0</v>
      </c>
      <c r="K6" s="12"/>
      <c r="L6" s="4">
        <f t="shared" ref="L6:L20" si="0">J6-K6</f>
        <v>0</v>
      </c>
      <c r="M6" s="7" t="s">
        <v>58</v>
      </c>
    </row>
    <row r="7" spans="2:13" s="6" customFormat="1" ht="24.75" x14ac:dyDescent="0.25">
      <c r="B7" s="3" t="s">
        <v>3</v>
      </c>
      <c r="C7" s="3"/>
      <c r="D7" s="3"/>
      <c r="E7" s="3"/>
      <c r="F7" s="4"/>
      <c r="G7" s="4"/>
      <c r="H7" s="4"/>
      <c r="I7" s="17">
        <f t="shared" ref="I7:I21" si="1">SUM(C7:G7)</f>
        <v>0</v>
      </c>
      <c r="J7" s="12">
        <f t="shared" ref="J7:J21" si="2">I7*1%</f>
        <v>0</v>
      </c>
      <c r="K7" s="12"/>
      <c r="L7" s="4">
        <f t="shared" si="0"/>
        <v>0</v>
      </c>
      <c r="M7" s="7" t="s">
        <v>58</v>
      </c>
    </row>
    <row r="8" spans="2:13" s="6" customFormat="1" ht="24.75" x14ac:dyDescent="0.25">
      <c r="B8" s="8" t="s">
        <v>4</v>
      </c>
      <c r="C8" s="8"/>
      <c r="D8" s="8"/>
      <c r="E8" s="8"/>
      <c r="F8" s="4"/>
      <c r="G8" s="4"/>
      <c r="H8" s="4"/>
      <c r="I8" s="17">
        <f t="shared" si="1"/>
        <v>0</v>
      </c>
      <c r="J8" s="12">
        <f t="shared" si="2"/>
        <v>0</v>
      </c>
      <c r="K8" s="12"/>
      <c r="L8" s="4">
        <f t="shared" si="0"/>
        <v>0</v>
      </c>
      <c r="M8" s="7" t="s">
        <v>58</v>
      </c>
    </row>
    <row r="9" spans="2:13" s="6" customFormat="1" ht="24.75" x14ac:dyDescent="0.25">
      <c r="B9" s="8" t="s">
        <v>5</v>
      </c>
      <c r="C9" s="8"/>
      <c r="D9" s="8"/>
      <c r="E9" s="8"/>
      <c r="F9" s="4"/>
      <c r="G9" s="4"/>
      <c r="H9" s="4"/>
      <c r="I9" s="17">
        <f t="shared" si="1"/>
        <v>0</v>
      </c>
      <c r="J9" s="12">
        <f t="shared" si="2"/>
        <v>0</v>
      </c>
      <c r="K9" s="12"/>
      <c r="L9" s="4">
        <f t="shared" si="0"/>
        <v>0</v>
      </c>
      <c r="M9" s="7" t="s">
        <v>58</v>
      </c>
    </row>
    <row r="10" spans="2:13" s="6" customFormat="1" ht="24.75" x14ac:dyDescent="0.25">
      <c r="B10" s="8" t="s">
        <v>6</v>
      </c>
      <c r="C10" s="8"/>
      <c r="D10" s="8"/>
      <c r="E10" s="8"/>
      <c r="F10" s="4"/>
      <c r="G10" s="4"/>
      <c r="H10" s="4"/>
      <c r="I10" s="17">
        <f t="shared" si="1"/>
        <v>0</v>
      </c>
      <c r="J10" s="12">
        <f t="shared" si="2"/>
        <v>0</v>
      </c>
      <c r="K10" s="12"/>
      <c r="L10" s="4">
        <f t="shared" si="0"/>
        <v>0</v>
      </c>
      <c r="M10" s="7" t="s">
        <v>58</v>
      </c>
    </row>
    <row r="11" spans="2:13" s="6" customFormat="1" ht="24.75" x14ac:dyDescent="0.25">
      <c r="B11" s="8" t="s">
        <v>7</v>
      </c>
      <c r="C11" s="8"/>
      <c r="D11" s="8"/>
      <c r="E11" s="8"/>
      <c r="F11" s="4"/>
      <c r="G11" s="4"/>
      <c r="H11" s="4"/>
      <c r="I11" s="17">
        <f t="shared" si="1"/>
        <v>0</v>
      </c>
      <c r="J11" s="12">
        <f t="shared" si="2"/>
        <v>0</v>
      </c>
      <c r="K11" s="12"/>
      <c r="L11" s="4">
        <f t="shared" si="0"/>
        <v>0</v>
      </c>
      <c r="M11" s="7" t="s">
        <v>58</v>
      </c>
    </row>
    <row r="12" spans="2:13" s="6" customFormat="1" ht="24.75" x14ac:dyDescent="0.25">
      <c r="B12" s="8" t="s">
        <v>8</v>
      </c>
      <c r="C12" s="8"/>
      <c r="D12" s="8"/>
      <c r="E12" s="8"/>
      <c r="F12" s="4"/>
      <c r="G12" s="4"/>
      <c r="H12" s="4"/>
      <c r="I12" s="17">
        <f t="shared" si="1"/>
        <v>0</v>
      </c>
      <c r="J12" s="12">
        <f t="shared" si="2"/>
        <v>0</v>
      </c>
      <c r="K12" s="13"/>
      <c r="L12" s="4">
        <f t="shared" si="0"/>
        <v>0</v>
      </c>
      <c r="M12" s="7" t="s">
        <v>58</v>
      </c>
    </row>
    <row r="13" spans="2:13" s="6" customFormat="1" ht="24.75" x14ac:dyDescent="0.25">
      <c r="B13" s="8" t="s">
        <v>9</v>
      </c>
      <c r="C13" s="8"/>
      <c r="D13" s="8"/>
      <c r="E13" s="8"/>
      <c r="F13" s="4"/>
      <c r="G13" s="4"/>
      <c r="H13" s="4"/>
      <c r="I13" s="17">
        <f t="shared" si="1"/>
        <v>0</v>
      </c>
      <c r="J13" s="12">
        <f t="shared" si="2"/>
        <v>0</v>
      </c>
      <c r="K13" s="18"/>
      <c r="L13" s="4">
        <f t="shared" si="0"/>
        <v>0</v>
      </c>
      <c r="M13" s="7" t="s">
        <v>58</v>
      </c>
    </row>
    <row r="14" spans="2:13" s="6" customFormat="1" ht="24.75" x14ac:dyDescent="0.25">
      <c r="B14" s="8" t="s">
        <v>10</v>
      </c>
      <c r="C14" s="8"/>
      <c r="D14" s="8"/>
      <c r="E14" s="8"/>
      <c r="F14" s="4"/>
      <c r="G14" s="4"/>
      <c r="H14" s="4"/>
      <c r="I14" s="17">
        <f t="shared" si="1"/>
        <v>0</v>
      </c>
      <c r="J14" s="12">
        <f t="shared" si="2"/>
        <v>0</v>
      </c>
      <c r="K14" s="18"/>
      <c r="L14" s="4">
        <f t="shared" si="0"/>
        <v>0</v>
      </c>
      <c r="M14" s="7" t="s">
        <v>58</v>
      </c>
    </row>
    <row r="15" spans="2:13" s="6" customFormat="1" ht="24.75" x14ac:dyDescent="0.25">
      <c r="B15" s="8" t="s">
        <v>11</v>
      </c>
      <c r="C15" s="8"/>
      <c r="D15" s="8"/>
      <c r="E15" s="8"/>
      <c r="F15" s="4"/>
      <c r="G15" s="4"/>
      <c r="H15" s="4"/>
      <c r="I15" s="17">
        <f t="shared" si="1"/>
        <v>0</v>
      </c>
      <c r="J15" s="12">
        <f t="shared" si="2"/>
        <v>0</v>
      </c>
      <c r="K15" s="18"/>
      <c r="L15" s="4">
        <f t="shared" si="0"/>
        <v>0</v>
      </c>
      <c r="M15" s="7" t="s">
        <v>58</v>
      </c>
    </row>
    <row r="16" spans="2:13" s="6" customFormat="1" ht="24.75" x14ac:dyDescent="0.25">
      <c r="B16" s="8" t="s">
        <v>12</v>
      </c>
      <c r="C16" s="8"/>
      <c r="D16" s="8"/>
      <c r="E16" s="8"/>
      <c r="F16" s="4"/>
      <c r="G16" s="4"/>
      <c r="H16" s="4"/>
      <c r="I16" s="17">
        <f t="shared" si="1"/>
        <v>0</v>
      </c>
      <c r="J16" s="12">
        <f t="shared" si="2"/>
        <v>0</v>
      </c>
      <c r="K16" s="13"/>
      <c r="L16" s="4">
        <f t="shared" si="0"/>
        <v>0</v>
      </c>
      <c r="M16" s="7" t="s">
        <v>58</v>
      </c>
    </row>
    <row r="17" spans="2:13" s="6" customFormat="1" ht="24.75" x14ac:dyDescent="0.25">
      <c r="B17" s="8" t="s">
        <v>13</v>
      </c>
      <c r="C17" s="8"/>
      <c r="D17" s="8"/>
      <c r="E17" s="8"/>
      <c r="F17" s="4"/>
      <c r="G17" s="4"/>
      <c r="H17" s="4"/>
      <c r="I17" s="17">
        <f t="shared" si="1"/>
        <v>0</v>
      </c>
      <c r="J17" s="12">
        <f t="shared" si="2"/>
        <v>0</v>
      </c>
      <c r="K17" s="12"/>
      <c r="L17" s="4">
        <f t="shared" si="0"/>
        <v>0</v>
      </c>
      <c r="M17" s="7" t="s">
        <v>58</v>
      </c>
    </row>
    <row r="18" spans="2:13" s="6" customFormat="1" ht="24.75" x14ac:dyDescent="0.25">
      <c r="B18" s="8" t="s">
        <v>14</v>
      </c>
      <c r="C18" s="8"/>
      <c r="D18" s="8"/>
      <c r="E18" s="8"/>
      <c r="F18" s="4"/>
      <c r="G18" s="4"/>
      <c r="H18" s="4"/>
      <c r="I18" s="17">
        <f t="shared" si="1"/>
        <v>0</v>
      </c>
      <c r="J18" s="12">
        <f t="shared" si="2"/>
        <v>0</v>
      </c>
      <c r="K18" s="14"/>
      <c r="L18" s="4">
        <f t="shared" si="0"/>
        <v>0</v>
      </c>
      <c r="M18" s="7" t="s">
        <v>58</v>
      </c>
    </row>
    <row r="19" spans="2:13" s="6" customFormat="1" ht="24.75" x14ac:dyDescent="0.25">
      <c r="B19" s="8" t="s">
        <v>15</v>
      </c>
      <c r="C19" s="8"/>
      <c r="D19" s="8"/>
      <c r="E19" s="8"/>
      <c r="F19" s="4"/>
      <c r="G19" s="4"/>
      <c r="H19" s="4"/>
      <c r="I19" s="17">
        <f t="shared" si="1"/>
        <v>0</v>
      </c>
      <c r="J19" s="12">
        <f t="shared" si="2"/>
        <v>0</v>
      </c>
      <c r="K19" s="13"/>
      <c r="L19" s="4">
        <f t="shared" si="0"/>
        <v>0</v>
      </c>
      <c r="M19" s="7" t="s">
        <v>58</v>
      </c>
    </row>
    <row r="20" spans="2:13" s="6" customFormat="1" ht="24.75" x14ac:dyDescent="0.25">
      <c r="B20" s="8" t="s">
        <v>16</v>
      </c>
      <c r="C20" s="8"/>
      <c r="D20" s="8"/>
      <c r="E20" s="8"/>
      <c r="F20" s="4"/>
      <c r="G20" s="4"/>
      <c r="H20" s="4"/>
      <c r="I20" s="17">
        <f t="shared" si="1"/>
        <v>0</v>
      </c>
      <c r="J20" s="12">
        <f t="shared" si="2"/>
        <v>0</v>
      </c>
      <c r="K20" s="4"/>
      <c r="L20" s="4">
        <f t="shared" si="0"/>
        <v>0</v>
      </c>
      <c r="M20" s="7" t="s">
        <v>58</v>
      </c>
    </row>
    <row r="21" spans="2:13" s="6" customFormat="1" ht="24.75" x14ac:dyDescent="0.25">
      <c r="B21" s="8" t="s">
        <v>48</v>
      </c>
      <c r="C21" s="19">
        <v>63785102675.349998</v>
      </c>
      <c r="D21" s="19">
        <v>70526708543.110001</v>
      </c>
      <c r="E21" s="19">
        <v>50806941386.129997</v>
      </c>
      <c r="F21" s="20">
        <v>23715259197.689999</v>
      </c>
      <c r="G21" s="20">
        <v>13520124811</v>
      </c>
      <c r="H21" s="20"/>
      <c r="I21" s="17">
        <f t="shared" si="1"/>
        <v>222354136613.28</v>
      </c>
      <c r="J21" s="18">
        <f t="shared" si="2"/>
        <v>2223541366.1328001</v>
      </c>
      <c r="K21" s="4">
        <f>'ESTADO DE PROY ENFOQUE DIF'!E5+'ESTADO DE PROY ENFOQUE DIF'!E6+'ESTADO DE PROY ENFOQUE DIF'!E7+'ESTADO DE PROY ENFOQUE DIF'!E8+'ESTADO DE PROY ENFOQUE DIF'!E10</f>
        <v>1093054886</v>
      </c>
      <c r="L21" s="4">
        <f>J21-K21</f>
        <v>1130486480.1328001</v>
      </c>
      <c r="M21" s="7"/>
    </row>
    <row r="22" spans="2:13" x14ac:dyDescent="0.25">
      <c r="B22" s="9"/>
      <c r="C22" s="10">
        <f t="shared" ref="C22:E22" si="3">SUM(C6:C21)</f>
        <v>63785102675.349998</v>
      </c>
      <c r="D22" s="10">
        <f t="shared" si="3"/>
        <v>70526708543.110001</v>
      </c>
      <c r="E22" s="10">
        <f t="shared" si="3"/>
        <v>50806941386.129997</v>
      </c>
      <c r="F22" s="10">
        <f>SUM(F6:F21)</f>
        <v>23715259197.689999</v>
      </c>
      <c r="G22" s="10">
        <f>SUM(G6:G21)</f>
        <v>13520124811</v>
      </c>
      <c r="H22" s="10"/>
      <c r="I22" s="10">
        <f>SUM(I6:I21)</f>
        <v>222354136613.28</v>
      </c>
      <c r="J22" s="10"/>
      <c r="K22" s="10"/>
      <c r="L22" s="10">
        <f>SUM(L6:L21)</f>
        <v>1130486480.1328001</v>
      </c>
      <c r="M22" s="11"/>
    </row>
  </sheetData>
  <mergeCells count="4">
    <mergeCell ref="C4:L4"/>
    <mergeCell ref="B2:M2"/>
    <mergeCell ref="B4:B5"/>
    <mergeCell ref="M4:M5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topLeftCell="A3" workbookViewId="0">
      <selection activeCell="A7" sqref="A7"/>
    </sheetView>
  </sheetViews>
  <sheetFormatPr baseColWidth="10" defaultRowHeight="15" x14ac:dyDescent="0.25"/>
  <cols>
    <col min="1" max="1" width="4.85546875" customWidth="1"/>
    <col min="2" max="2" width="12.7109375" customWidth="1"/>
    <col min="3" max="3" width="24" customWidth="1"/>
    <col min="4" max="4" width="14.140625" bestFit="1" customWidth="1"/>
    <col min="5" max="5" width="18.85546875" customWidth="1"/>
    <col min="6" max="6" width="14.140625" customWidth="1"/>
    <col min="7" max="7" width="11" customWidth="1"/>
    <col min="8" max="8" width="14.140625" customWidth="1"/>
    <col min="9" max="9" width="9.85546875" customWidth="1"/>
    <col min="10" max="10" width="10.7109375" customWidth="1"/>
    <col min="11" max="11" width="10.5703125" customWidth="1"/>
    <col min="12" max="12" width="11.85546875" customWidth="1"/>
    <col min="13" max="13" width="10.140625" customWidth="1"/>
    <col min="14" max="14" width="12.140625" customWidth="1"/>
    <col min="15" max="15" width="30.5703125" hidden="1" customWidth="1"/>
  </cols>
  <sheetData>
    <row r="2" spans="1:19" ht="15.75" x14ac:dyDescent="0.25">
      <c r="A2" s="131" t="s">
        <v>111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4" spans="1:19" s="34" customFormat="1" ht="72" x14ac:dyDescent="0.2">
      <c r="A4" s="29" t="s">
        <v>21</v>
      </c>
      <c r="B4" s="30" t="s">
        <v>22</v>
      </c>
      <c r="C4" s="25" t="s">
        <v>23</v>
      </c>
      <c r="D4" s="25" t="s">
        <v>24</v>
      </c>
      <c r="E4" s="25" t="s">
        <v>25</v>
      </c>
      <c r="F4" s="25" t="s">
        <v>113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  <c r="O4" s="25" t="s">
        <v>74</v>
      </c>
    </row>
    <row r="5" spans="1:19" s="41" customFormat="1" ht="60" x14ac:dyDescent="0.2">
      <c r="A5" s="35">
        <v>1</v>
      </c>
      <c r="B5" s="36">
        <v>2015004410032</v>
      </c>
      <c r="C5" s="5" t="s">
        <v>17</v>
      </c>
      <c r="D5" s="37">
        <v>243607140</v>
      </c>
      <c r="E5" s="37">
        <v>243607140</v>
      </c>
      <c r="F5" s="37"/>
      <c r="G5" s="37"/>
      <c r="H5" s="37"/>
      <c r="I5" s="35" t="s">
        <v>18</v>
      </c>
      <c r="J5" s="38" t="s">
        <v>19</v>
      </c>
      <c r="K5" s="35" t="s">
        <v>20</v>
      </c>
      <c r="L5" s="39" t="s">
        <v>71</v>
      </c>
      <c r="M5" s="40" t="s">
        <v>77</v>
      </c>
      <c r="N5" s="40" t="s">
        <v>73</v>
      </c>
      <c r="O5" s="7"/>
      <c r="Q5" s="73"/>
      <c r="R5" s="74"/>
      <c r="S5" s="74"/>
    </row>
    <row r="6" spans="1:19" s="11" customFormat="1" ht="48" x14ac:dyDescent="0.2">
      <c r="A6" s="35">
        <v>2</v>
      </c>
      <c r="B6" s="36">
        <v>2015004410029</v>
      </c>
      <c r="C6" s="42" t="s">
        <v>34</v>
      </c>
      <c r="D6" s="43">
        <v>615670924</v>
      </c>
      <c r="E6" s="44">
        <v>116014581</v>
      </c>
      <c r="F6" s="43">
        <v>397998257</v>
      </c>
      <c r="G6" s="43"/>
      <c r="H6" s="43">
        <f>+D6-E6-F6</f>
        <v>101658086</v>
      </c>
      <c r="I6" s="42" t="s">
        <v>35</v>
      </c>
      <c r="J6" s="42" t="s">
        <v>19</v>
      </c>
      <c r="K6" s="45" t="s">
        <v>36</v>
      </c>
      <c r="L6" s="39" t="s">
        <v>79</v>
      </c>
      <c r="M6" s="40" t="s">
        <v>72</v>
      </c>
      <c r="N6" s="46" t="s">
        <v>72</v>
      </c>
      <c r="O6" s="31"/>
      <c r="P6" s="41"/>
    </row>
    <row r="7" spans="1:19" s="52" customFormat="1" ht="48" x14ac:dyDescent="0.2">
      <c r="A7" s="35">
        <v>3</v>
      </c>
      <c r="B7" s="36">
        <v>2015004410071</v>
      </c>
      <c r="C7" s="47" t="s">
        <v>38</v>
      </c>
      <c r="D7" s="48">
        <v>229995821</v>
      </c>
      <c r="E7" s="48">
        <f t="shared" ref="E7" si="0">+D7</f>
        <v>229995821</v>
      </c>
      <c r="F7" s="49">
        <v>0</v>
      </c>
      <c r="G7" s="50">
        <v>0</v>
      </c>
      <c r="H7" s="50">
        <v>0</v>
      </c>
      <c r="I7" s="47" t="s">
        <v>18</v>
      </c>
      <c r="J7" s="47" t="s">
        <v>19</v>
      </c>
      <c r="K7" s="51" t="s">
        <v>39</v>
      </c>
      <c r="L7" s="39" t="s">
        <v>71</v>
      </c>
      <c r="M7" s="40">
        <v>0.87909999999999999</v>
      </c>
      <c r="N7" s="39" t="s">
        <v>72</v>
      </c>
      <c r="O7" s="47" t="s">
        <v>76</v>
      </c>
      <c r="P7" s="41"/>
    </row>
    <row r="8" spans="1:19" s="41" customFormat="1" ht="108" x14ac:dyDescent="0.2">
      <c r="A8" s="35">
        <v>4</v>
      </c>
      <c r="B8" s="53">
        <v>2015004410072</v>
      </c>
      <c r="C8" s="54" t="s">
        <v>40</v>
      </c>
      <c r="D8" s="55">
        <v>415000000</v>
      </c>
      <c r="E8" s="55">
        <v>400000000</v>
      </c>
      <c r="F8" s="55">
        <v>15000000</v>
      </c>
      <c r="G8" s="55"/>
      <c r="H8" s="55">
        <v>0</v>
      </c>
      <c r="I8" s="54" t="s">
        <v>41</v>
      </c>
      <c r="J8" s="56" t="s">
        <v>42</v>
      </c>
      <c r="K8" s="57" t="s">
        <v>43</v>
      </c>
      <c r="L8" s="39" t="s">
        <v>79</v>
      </c>
      <c r="M8" s="35" t="s">
        <v>72</v>
      </c>
      <c r="N8" s="40">
        <v>0.97099999999999997</v>
      </c>
      <c r="O8" s="7"/>
    </row>
    <row r="9" spans="1:19" s="52" customFormat="1" ht="120" x14ac:dyDescent="0.2">
      <c r="A9" s="35">
        <v>5</v>
      </c>
      <c r="B9" s="58">
        <v>2015004410101</v>
      </c>
      <c r="C9" s="59" t="s">
        <v>44</v>
      </c>
      <c r="D9" s="60">
        <v>329980251</v>
      </c>
      <c r="E9" s="60">
        <f>1868239+309433885</f>
        <v>311302124</v>
      </c>
      <c r="F9" s="60">
        <f>89675+18588452</f>
        <v>18678127</v>
      </c>
      <c r="G9" s="60"/>
      <c r="H9" s="60"/>
      <c r="I9" s="59" t="s">
        <v>45</v>
      </c>
      <c r="J9" s="61" t="s">
        <v>46</v>
      </c>
      <c r="K9" s="51" t="s">
        <v>47</v>
      </c>
      <c r="L9" s="39" t="s">
        <v>37</v>
      </c>
      <c r="M9" s="40" t="s">
        <v>72</v>
      </c>
      <c r="N9" s="40" t="s">
        <v>78</v>
      </c>
      <c r="O9" s="62"/>
      <c r="P9" s="41"/>
    </row>
    <row r="10" spans="1:19" s="52" customFormat="1" ht="60" x14ac:dyDescent="0.2">
      <c r="A10" s="35">
        <v>6</v>
      </c>
      <c r="B10" s="58">
        <v>2017004410203</v>
      </c>
      <c r="C10" s="59" t="s">
        <v>112</v>
      </c>
      <c r="D10" s="60">
        <v>126226360</v>
      </c>
      <c r="E10" s="60">
        <v>103437344</v>
      </c>
      <c r="F10" s="60">
        <f>5697254*4</f>
        <v>22789016</v>
      </c>
      <c r="G10" s="60"/>
      <c r="H10" s="60"/>
      <c r="I10" s="59" t="s">
        <v>114</v>
      </c>
      <c r="J10" s="61" t="s">
        <v>115</v>
      </c>
      <c r="K10" s="51" t="s">
        <v>116</v>
      </c>
      <c r="L10" s="39" t="s">
        <v>117</v>
      </c>
      <c r="M10" s="40">
        <v>0</v>
      </c>
      <c r="N10" s="40">
        <v>0</v>
      </c>
      <c r="O10" s="62"/>
      <c r="P10" s="41"/>
    </row>
    <row r="11" spans="1:19" x14ac:dyDescent="0.25">
      <c r="D11" s="33"/>
      <c r="E11" s="33"/>
      <c r="F11" s="33"/>
      <c r="H11" s="33"/>
    </row>
  </sheetData>
  <mergeCells count="1">
    <mergeCell ref="A2:N2"/>
  </mergeCells>
  <printOptions horizontalCentered="1"/>
  <pageMargins left="0.55118110236220474" right="0.70866141732283472" top="0.74803149606299213" bottom="0.15748031496062992" header="0.15748031496062992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SALDOS</vt:lpstr>
      <vt:lpstr>A.D.</vt:lpstr>
      <vt:lpstr>FCR 40%</vt:lpstr>
      <vt:lpstr>ENFOQ DIF FCR</vt:lpstr>
      <vt:lpstr>ENFOQ DIF AD</vt:lpstr>
      <vt:lpstr>ESTADO DE PROY ENFOQUE DIF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Regalías 2</cp:lastModifiedBy>
  <cp:lastPrinted>2017-11-09T23:17:25Z</cp:lastPrinted>
  <dcterms:created xsi:type="dcterms:W3CDTF">2016-10-18T22:05:24Z</dcterms:created>
  <dcterms:modified xsi:type="dcterms:W3CDTF">2018-02-08T20:41:57Z</dcterms:modified>
</cp:coreProperties>
</file>