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esor.regalias2\Desktop\INFORMES OCAD 2017\OCAD SESION VII 2017\"/>
    </mc:Choice>
  </mc:AlternateContent>
  <bookViews>
    <workbookView xWindow="0" yWindow="0" windowWidth="17415" windowHeight="11910" firstSheet="3" activeTab="3"/>
  </bookViews>
  <sheets>
    <sheet name="saldo fcr 40%" sheetId="7" state="hidden" r:id="rId1"/>
    <sheet name="SALDO A.D. DPTO" sheetId="2" state="hidden" r:id="rId2"/>
    <sheet name="SALDOS MPIOS" sheetId="3" state="hidden" r:id="rId3"/>
    <sheet name="finalconsolidado" sheetId="6" r:id="rId4"/>
    <sheet name="A.D. DEPARTAMENTO" sheetId="1" state="hidden" r:id="rId5"/>
  </sheets>
  <definedNames>
    <definedName name="_xlnm._FilterDatabase" localSheetId="2" hidden="1">'SALDOS MPIOS'!$A$6:$P$6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3" i="6" l="1"/>
  <c r="U12" i="6"/>
  <c r="J14" i="6"/>
  <c r="U7" i="6"/>
  <c r="U8" i="6"/>
  <c r="J8" i="6" l="1"/>
  <c r="J9" i="6"/>
  <c r="J7" i="6"/>
  <c r="F21" i="6" l="1"/>
  <c r="L21" i="6" l="1"/>
  <c r="E18" i="7" l="1"/>
  <c r="N18" i="7"/>
  <c r="M18" i="7"/>
  <c r="K18" i="7"/>
  <c r="J18" i="7"/>
  <c r="I18" i="7"/>
  <c r="H18" i="7"/>
  <c r="C18" i="7"/>
  <c r="O17" i="7"/>
  <c r="D17" i="7"/>
  <c r="P17" i="7" s="1"/>
  <c r="L16" i="7"/>
  <c r="D16" i="7"/>
  <c r="P16" i="7" s="1"/>
  <c r="O16" i="7"/>
  <c r="D15" i="7"/>
  <c r="P15" i="7" s="1"/>
  <c r="O15" i="7"/>
  <c r="D14" i="7"/>
  <c r="P14" i="7" s="1"/>
  <c r="O14" i="7"/>
  <c r="D13" i="7"/>
  <c r="P13" i="7" s="1"/>
  <c r="O13" i="7"/>
  <c r="O12" i="7"/>
  <c r="L12" i="7"/>
  <c r="D12" i="7"/>
  <c r="L17" i="7" s="1"/>
  <c r="O11" i="7"/>
  <c r="D11" i="7"/>
  <c r="P11" i="7" s="1"/>
  <c r="D10" i="7"/>
  <c r="P10" i="7" s="1"/>
  <c r="O10" i="7"/>
  <c r="D9" i="7"/>
  <c r="P9" i="7" s="1"/>
  <c r="O9" i="7"/>
  <c r="O8" i="7"/>
  <c r="D8" i="7"/>
  <c r="P8" i="7" s="1"/>
  <c r="O7" i="7"/>
  <c r="D7" i="7"/>
  <c r="P7" i="7" s="1"/>
  <c r="O6" i="7"/>
  <c r="D6" i="7"/>
  <c r="P6" i="7" s="1"/>
  <c r="E17" i="6"/>
  <c r="E16" i="6"/>
  <c r="E13" i="6"/>
  <c r="E12" i="6"/>
  <c r="C21" i="6"/>
  <c r="O18" i="7" l="1"/>
  <c r="L18" i="7"/>
  <c r="P12" i="7"/>
  <c r="P18" i="7" s="1"/>
  <c r="P21" i="6"/>
  <c r="O21" i="6"/>
  <c r="Q7" i="6"/>
  <c r="Q8" i="6"/>
  <c r="Q9" i="6"/>
  <c r="Q10" i="6"/>
  <c r="Q11" i="6"/>
  <c r="Q14" i="6"/>
  <c r="Q15" i="6"/>
  <c r="Q17" i="6"/>
  <c r="Q20" i="6"/>
  <c r="Q12" i="6" l="1"/>
  <c r="K12" i="6" l="1"/>
  <c r="R12" i="6" s="1"/>
  <c r="K11" i="6"/>
  <c r="R11" i="6" s="1"/>
  <c r="K13" i="6"/>
  <c r="R13" i="6" s="1"/>
  <c r="K7" i="6" l="1"/>
  <c r="R7" i="6" s="1"/>
  <c r="K8" i="6"/>
  <c r="R8" i="6" s="1"/>
  <c r="K9" i="6"/>
  <c r="R9" i="6" s="1"/>
  <c r="K10" i="6"/>
  <c r="R10" i="6" s="1"/>
  <c r="K16" i="6"/>
  <c r="R16" i="6" s="1"/>
  <c r="K17" i="6"/>
  <c r="R17" i="6" s="1"/>
  <c r="K18" i="6"/>
  <c r="R18" i="6" s="1"/>
  <c r="K20" i="6"/>
  <c r="R20" i="6" s="1"/>
  <c r="K6" i="6"/>
  <c r="R6" i="6" s="1"/>
  <c r="E19" i="6" l="1"/>
  <c r="Q19" i="6" s="1"/>
  <c r="B18" i="6"/>
  <c r="E18" i="6" s="1"/>
  <c r="Q18" i="6" s="1"/>
  <c r="Q16" i="6"/>
  <c r="Q13" i="6"/>
  <c r="H6" i="6" l="1"/>
  <c r="E6" i="6"/>
  <c r="Q6" i="6" s="1"/>
  <c r="Q21" i="6" s="1"/>
  <c r="H12" i="6"/>
  <c r="J21" i="6" l="1"/>
  <c r="D21" i="6"/>
  <c r="L22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7" i="3"/>
  <c r="P20" i="3"/>
  <c r="G7" i="3" l="1"/>
  <c r="G20" i="3"/>
  <c r="G19" i="3"/>
  <c r="G13" i="3"/>
  <c r="L21" i="3"/>
  <c r="P14" i="3"/>
  <c r="P19" i="3"/>
  <c r="P18" i="3"/>
  <c r="K17" i="3"/>
  <c r="K8" i="3"/>
  <c r="K15" i="3"/>
  <c r="K16" i="3"/>
  <c r="J8" i="3"/>
  <c r="J9" i="3"/>
  <c r="K9" i="3" s="1"/>
  <c r="J10" i="3"/>
  <c r="K10" i="3" s="1"/>
  <c r="J11" i="3"/>
  <c r="K11" i="3" s="1"/>
  <c r="J12" i="3"/>
  <c r="K12" i="3" s="1"/>
  <c r="J13" i="3"/>
  <c r="K13" i="3" s="1"/>
  <c r="J14" i="3"/>
  <c r="K14" i="3" s="1"/>
  <c r="J15" i="3"/>
  <c r="J16" i="3"/>
  <c r="J17" i="3"/>
  <c r="J18" i="3"/>
  <c r="K18" i="3" s="1"/>
  <c r="J19" i="3"/>
  <c r="K19" i="3" s="1"/>
  <c r="J20" i="3"/>
  <c r="K20" i="3" s="1"/>
  <c r="J21" i="3"/>
  <c r="K21" i="3" s="1"/>
  <c r="J7" i="3"/>
  <c r="K7" i="3" s="1"/>
  <c r="H22" i="3"/>
  <c r="I22" i="3"/>
  <c r="T17" i="3"/>
  <c r="R22" i="3"/>
  <c r="S8" i="3"/>
  <c r="T8" i="3" s="1"/>
  <c r="S9" i="3"/>
  <c r="T9" i="3" s="1"/>
  <c r="S10" i="3"/>
  <c r="T10" i="3" s="1"/>
  <c r="S11" i="3"/>
  <c r="T11" i="3" s="1"/>
  <c r="S12" i="3"/>
  <c r="T12" i="3" s="1"/>
  <c r="S13" i="3"/>
  <c r="T13" i="3" s="1"/>
  <c r="S14" i="3"/>
  <c r="T14" i="3" s="1"/>
  <c r="S15" i="3"/>
  <c r="T15" i="3" s="1"/>
  <c r="S16" i="3"/>
  <c r="T16" i="3" s="1"/>
  <c r="S17" i="3"/>
  <c r="S18" i="3"/>
  <c r="T18" i="3" s="1"/>
  <c r="S19" i="3"/>
  <c r="T19" i="3" s="1"/>
  <c r="S20" i="3"/>
  <c r="T20" i="3" s="1"/>
  <c r="S21" i="3"/>
  <c r="T21" i="3" s="1"/>
  <c r="S7" i="3"/>
  <c r="T7" i="3" s="1"/>
  <c r="Q22" i="3"/>
  <c r="G18" i="3"/>
  <c r="G16" i="3"/>
  <c r="G17" i="3"/>
  <c r="G14" i="3"/>
  <c r="G8" i="3"/>
  <c r="G9" i="3"/>
  <c r="G10" i="3"/>
  <c r="G11" i="3"/>
  <c r="G12" i="3"/>
  <c r="P10" i="3"/>
  <c r="P12" i="3"/>
  <c r="P13" i="3"/>
  <c r="P15" i="3"/>
  <c r="P17" i="3"/>
  <c r="P7" i="3"/>
  <c r="S22" i="3" l="1"/>
  <c r="J22" i="3"/>
  <c r="O22" i="3"/>
  <c r="F22" i="3"/>
  <c r="K22" i="3" s="1"/>
  <c r="D22" i="3"/>
  <c r="T22" i="3" l="1"/>
  <c r="C22" i="3"/>
  <c r="M22" i="3"/>
  <c r="C48" i="2"/>
  <c r="C39" i="2"/>
  <c r="C35" i="2" l="1"/>
  <c r="C46" i="2" l="1"/>
  <c r="C11" i="2" l="1"/>
  <c r="C13" i="2" s="1"/>
  <c r="C15" i="2" s="1"/>
  <c r="C17" i="2" s="1"/>
  <c r="C19" i="2" s="1"/>
  <c r="C21" i="2" s="1"/>
  <c r="C23" i="2" s="1"/>
  <c r="C51" i="1" l="1"/>
  <c r="C37" i="1" l="1"/>
  <c r="C43" i="1" l="1"/>
  <c r="C11" i="1"/>
  <c r="C13" i="1" s="1"/>
  <c r="C15" i="1" s="1"/>
  <c r="C17" i="1" s="1"/>
  <c r="C19" i="1" s="1"/>
  <c r="C21" i="1" s="1"/>
  <c r="C23" i="1" s="1"/>
  <c r="C45" i="1" l="1"/>
  <c r="C47" i="1" l="1"/>
  <c r="C53" i="1" s="1"/>
  <c r="P22" i="3" l="1"/>
  <c r="G22" i="3"/>
  <c r="B21" i="3"/>
  <c r="B22" i="3" s="1"/>
  <c r="K14" i="6"/>
  <c r="R14" i="6" s="1"/>
  <c r="K15" i="6"/>
  <c r="K19" i="6"/>
  <c r="R19" i="6" l="1"/>
  <c r="R15" i="6"/>
  <c r="R21" i="6" l="1"/>
</calcChain>
</file>

<file path=xl/sharedStrings.xml><?xml version="1.0" encoding="utf-8"?>
<sst xmlns="http://schemas.openxmlformats.org/spreadsheetml/2006/main" count="232" uniqueCount="148">
  <si>
    <t xml:space="preserve">BALANCE ASIGNACIONES DIRECTAS DEL DEPARTAMENTO 2015-2016                                  </t>
  </si>
  <si>
    <t>FECHA: 17 DE JUNIO DE 2016 - SESION III OCAD DEPARTAMENTAL</t>
  </si>
  <si>
    <t>CONCEPTO</t>
  </si>
  <si>
    <t>VALOR</t>
  </si>
  <si>
    <t>SALDO ANTERIOR VIGENCIA 2013-2014</t>
  </si>
  <si>
    <r>
      <t>VR, 2015 INCLUIDO EL 30% APLAZAMIENTO LEY 1744/14 (A.D., FAE, REND FIN REG Y COMPENSACIONES)</t>
    </r>
    <r>
      <rPr>
        <b/>
        <sz val="14"/>
        <color indexed="8"/>
        <rFont val="Calibri"/>
        <family val="2"/>
      </rPr>
      <t xml:space="preserve"> (1)</t>
    </r>
  </si>
  <si>
    <t xml:space="preserve">MAYOR RECAUDO 2012 ART.42 Ley 1744/15) - </t>
  </si>
  <si>
    <t>DISPONIBILIDAD INICIAL (mayor vr. Recaudado 2013-2014)  (Decreto 722 de 2015)</t>
  </si>
  <si>
    <t>DECRETO 1490 2015 (Compensación 2014)</t>
  </si>
  <si>
    <t>SUBTOTAL ASIGNACIONES 2015</t>
  </si>
  <si>
    <t>TOTAL APROBACIONES CON A.D.</t>
  </si>
  <si>
    <t>SALDO A.D. A 2016</t>
  </si>
  <si>
    <t>RENDIMIENTOS FINANCIEROS ASIGNACIONES DIRECTAS                      30-11-15</t>
  </si>
  <si>
    <t>SUBTOTAL A.D. MAS RENDIMIENTOS FINANCIEROS</t>
  </si>
  <si>
    <t>(-) VR. APROBADO 2015 (INCLUYE XXVI SESION OCAD) CON RENDIMIENTOS FINANCIEROS</t>
  </si>
  <si>
    <t>SALDO VIGENCIA 2015 RENDIMIENTOS FINANCIEROS</t>
  </si>
  <si>
    <t xml:space="preserve">  + VR. ASIGNADO AD 2016 (INCLUYE RENDIMIENTOS FINANCIEROS Y DESAHORRO FAE) LEY 1744 DE 2016 </t>
  </si>
  <si>
    <t xml:space="preserve"> SUBTOTAL DISPONIBLE  2016 (YA TIENE EL 30% DE APLAZAMIENTO) SALDO 2015+ASIGNADO 2016 </t>
  </si>
  <si>
    <t xml:space="preserve">  + RENDIMIENTOS FINANCIEROS ASIGNACIONES DIRECTAS   28-02-16 </t>
  </si>
  <si>
    <t xml:space="preserve"> TOTAL DISPONIBLE PARA APROBACIONES 2016 (SUBTOTAL DISPONIBLE 2016+ RENDIMIENTOS FINANCIEROS 28-02-16) </t>
  </si>
  <si>
    <t xml:space="preserve">  - VR APROBADO INFLEXIBILIDADES 2016 - I SESION OCAD 2016 </t>
  </si>
  <si>
    <t xml:space="preserve"> SALDO DISPONIBLE PRESUPUESTO APROBACIONES 2016  </t>
  </si>
  <si>
    <t xml:space="preserve"> CONCEPTO </t>
  </si>
  <si>
    <t xml:space="preserve"> VALOR </t>
  </si>
  <si>
    <t xml:space="preserve"> SALDO AD A DICIEMBRE 31 DE 2015 </t>
  </si>
  <si>
    <t xml:space="preserve"> + Valor Liberacion de recursos proyecto BPIN 2014004410045 CONSTRUCCION DE 50 VIVIENDAS PLAN DE VIVIENDA LOS YALCONES DEL MUNICIPIO DE LA ARGENTINA, HUILA.</t>
  </si>
  <si>
    <t xml:space="preserve"> SUBTOTAL DISPONIBLE  AD 2016 (YA TIENE EL 30% DE APLAZAMIENTO) SALDO 2015+ASIGNADO 2016 </t>
  </si>
  <si>
    <t xml:space="preserve"> RENDIMIENTOS FINANCIEROS CTA MAESTRA AD DEPTO </t>
  </si>
  <si>
    <t xml:space="preserve"> SALDO DISPONIBLE RENDIMIENTOS FINANCIEROS CTA MAESTRA AD DEPTO </t>
  </si>
  <si>
    <t>TOTAL A.D. Y RENDIMIENTOS FINANCIEROS CTA MAESTRA</t>
  </si>
  <si>
    <t>CONTROL DE RECAUDO</t>
  </si>
  <si>
    <t>ACUMULADO INSTRUCCIÓN DE ABONO A CUENTA - I.A.C.</t>
  </si>
  <si>
    <t>ACUMULADO PLAN BIENAL DE CAJA - PBC</t>
  </si>
  <si>
    <t>AVANCE FRENTE AL PLAN BIENAL DE CAJA</t>
  </si>
  <si>
    <t xml:space="preserve"> + Valor Liberacion de recursos proyecto BPIN 2015410010006 MEJORAMIENTO Y OPTIMIZACION DE LAS REDES DE ACUEDUCTO EN LA CRA 26 ENTRE CALLES 22 Y LA PLANTA DE TRATAMIENTO EL JARDIN COMUNA CINCO DEL MUNICIPIO DE NEIVA, DPTO. DEL HUILA</t>
  </si>
  <si>
    <t xml:space="preserve"> ASIGNACIONES DIRECTAS   </t>
  </si>
  <si>
    <t xml:space="preserve">                                     </t>
  </si>
  <si>
    <t>APROBACIONES 2016</t>
  </si>
  <si>
    <t>TOTAL APROBACIONES 2016</t>
  </si>
  <si>
    <t>TOTAL DISPONIBLE ASIGNACIONES DIRECTAS 2016</t>
  </si>
  <si>
    <t xml:space="preserve">(+ ) LIBERACIONES POR CIERRES DE PROYECTOS SESIONES OCAD 2016 </t>
  </si>
  <si>
    <t xml:space="preserve"> + AJUSTE 2015 DECRETO 1296 de 2016</t>
  </si>
  <si>
    <t xml:space="preserve"> + COMPENSACION DECRETO 1296 DE 2016</t>
  </si>
  <si>
    <t xml:space="preserve"> CONTROL DE RECAUDO SICODIS 09 12 2016 </t>
  </si>
  <si>
    <t>TOTAL ASIGNACIONES DIRECTAS</t>
  </si>
  <si>
    <t xml:space="preserve">  + RENDIMIENTOS FINANCIEROS ASIGNACIONES DIRECTAS  2012- NOVIEMBRE 30 DE 2016 </t>
  </si>
  <si>
    <t xml:space="preserve">   - RENDIMIENTOS FINANCIEROS GENERADOS POR LOS RECURSOS DE AD DEL TOLIMA DEL PROYECTO CONSTRUCCION PUENTE VEHICULAR COLGANTE RIO CABRERA  A NOVIEMBRE 30 DE 2016</t>
  </si>
  <si>
    <t xml:space="preserve">  - VR. APROBADO RENDIMIENTOS FINANCIEROS AD DEPTO A NOVIEMBRE 31 DE 2015 </t>
  </si>
  <si>
    <t xml:space="preserve">  - VR PROYECTOS APROBADOS 2016</t>
  </si>
  <si>
    <t xml:space="preserve">BALANCE ASIGNACIONES DIRECTAS DEL DEPARTAMENTO 2015-2016  2016                                 </t>
  </si>
  <si>
    <t xml:space="preserve"> (+) VR. ASIGNADO A.D. BIENIO 2017-2018 DECRETO 2190 DE 2016 DESCONTANDO APLAZAMIENTO DEL 20% SEGÚN DECRETO 1082 DE 2016</t>
  </si>
  <si>
    <t xml:space="preserve"> (+) VR. EXCESO DE AHORRO EN EL FONDO DE AHORRO Y ESTABILIZACION</t>
  </si>
  <si>
    <t>(-) RENDIMIENTOS FINANCIEROS PROYECTO PUENTE VEHICULAR COLGANTE SOBRE EL RIO CABRERA EN LIMITES ENTRE LOSMUNICIPIOS DE ALPUJARRA - TOLIMA Y BARAYA - HUILA</t>
  </si>
  <si>
    <t xml:space="preserve"> (+) LIBERACION DE RECURSOS PROYECTO "DOTACION CON TECNOLOGIA DE PUNTA DE EQUIPOS BIOMEDICOS PARA LA TORRE MATERNO INFANTIL DE LA E.S.E HOSPITAL UNIVERSITARIO DE NEIVA, BPIN 2015004410049</t>
  </si>
  <si>
    <t xml:space="preserve"> SALDO AD A DICIEMBRE 31 DE 2016</t>
  </si>
  <si>
    <t xml:space="preserve"> (+) LIBERACION POR CIERRE DE PROYECTOS BPIN 2012004410028</t>
  </si>
  <si>
    <t xml:space="preserve"> (-) VR. APROBADO INFLEXIBILIDADES 2017-2018</t>
  </si>
  <si>
    <t xml:space="preserve"> (+) RENDIMIENTOS FINANCIEROS ENERO A MAYO DE 2017</t>
  </si>
  <si>
    <t xml:space="preserve"> (-) VR. APROBADO PROYECTO BPIN 2016401060010-2015004410076-2016004410005-2016004410009-2016004410011-2016004410015-20170004410005-20160410780001-2017004410004-2017004410006</t>
  </si>
  <si>
    <t>SALDO AL CIERRE DICIEMBRE 31 DE 2016 RENDIMIENTOS FINANCIEROS CTA MAESTRA  A.D.  MENOS RECURSOS APROBADOS PARA PROYECTOS</t>
  </si>
  <si>
    <t>(-) AJUSTE NEGATIVO AD POR DECRETO 1103/2017 CIERRE BIENIO 2015-2016</t>
  </si>
  <si>
    <t>(-) AJUSTE NEGATIVO EXCESO DE AHORRO FAE DECRTO 1103/2017 CIERRE BIENIO 2015-2016</t>
  </si>
  <si>
    <t>SALDO DISPONIB LE ASIGNACIONES DIRECTAS 2017-2018</t>
  </si>
  <si>
    <t xml:space="preserve"> CONTROL DE RECAUDO SICODIS 2 DE AGOSTO DE 2017</t>
  </si>
  <si>
    <t xml:space="preserve"> ( -) VR. APROBADO RENDIMIENTOS FINANCIEROS CTA MAESTRA</t>
  </si>
  <si>
    <t>BALANCE ASIGNACIONES DIRECTAS DEL DEPARTAMENTO SESION V OCAD HUILA VIGENCIA 2017-2018</t>
  </si>
  <si>
    <t>INFORME RENDICION DE CUENTAS 2017</t>
  </si>
  <si>
    <t>GIROS REALIZADOS A.D. HUILA A AGOSTO 2 DE 2017</t>
  </si>
  <si>
    <t>TOTAL DISPONIBLE ASIGNACIONES DIRECTAS +  RENDIMIENTOS FINANCIEROS FINANCIEROS 2017-2018</t>
  </si>
  <si>
    <t>SALDOS MUNICIPIOS ADHERIDOS CON CORTE A JUNIO 30 DE 2017</t>
  </si>
  <si>
    <t>ENTIDAD</t>
  </si>
  <si>
    <t>ASIGNACIONES DIRECTAS MUNICIPIOS 2012-BIENIO 2017-2018</t>
  </si>
  <si>
    <t>FCR 40% ESPECIFICAS MUNICIPIOS 2012- BIENIO 2017-2018</t>
  </si>
  <si>
    <t>ASIGNACIONES    2012-2018</t>
  </si>
  <si>
    <t>APLAZAMIENTO ASIGNADO 2017-2018</t>
  </si>
  <si>
    <t>RENDIMIENTOS FINANCIEROS A JUNIO 30 2017</t>
  </si>
  <si>
    <t>APROBACIONES 2012- JUNIO 2017</t>
  </si>
  <si>
    <t>Municipio de Agrado</t>
  </si>
  <si>
    <t>Municipio de Algeciras</t>
  </si>
  <si>
    <t>Municipio de Campoalegre</t>
  </si>
  <si>
    <t>Municipio de Colombia</t>
  </si>
  <si>
    <t>Municipio de  El Pital</t>
  </si>
  <si>
    <t>Municipio de Elías</t>
  </si>
  <si>
    <t>Municipio de Gigante</t>
  </si>
  <si>
    <t>Municipio de Iquira</t>
  </si>
  <si>
    <t>Municipio de Nátaga</t>
  </si>
  <si>
    <t>Municipio de Palestina</t>
  </si>
  <si>
    <t>Municipio de Rivera</t>
  </si>
  <si>
    <t>Municipio de Santa María</t>
  </si>
  <si>
    <t>Municipio de Tarqui</t>
  </si>
  <si>
    <t>Municipio de Tello</t>
  </si>
  <si>
    <t>Municipio de Teruel</t>
  </si>
  <si>
    <t>TOTAL</t>
  </si>
  <si>
    <t>GIROS 2017</t>
  </si>
  <si>
    <t>GIROS 2012-2016</t>
  </si>
  <si>
    <t xml:space="preserve">TOTAL GIROS </t>
  </si>
  <si>
    <t>DISPONIBLE EN CAJA</t>
  </si>
  <si>
    <t>DISPONIBLE  PRESUPUESTO   2017-2018</t>
  </si>
  <si>
    <t>TOTAL GIROS AD</t>
  </si>
  <si>
    <t>DISPONIBLE     PRESUPUESTO 2017-2018</t>
  </si>
  <si>
    <t xml:space="preserve">FUENTES : SICODIS Y MINHACIENDA - SGR </t>
  </si>
  <si>
    <t>FECHA: 22 de agosto de 2017</t>
  </si>
  <si>
    <t>ASIGNACIONES DIRECTAS</t>
  </si>
  <si>
    <t>FONDO DE COMPENSACION REGIONAL 40%</t>
  </si>
  <si>
    <t>TOTAL ASIGNACIONES</t>
  </si>
  <si>
    <t>TOTAL GIROS FCR 40% - CORTE 30 DE JUNIO DE 2017</t>
  </si>
  <si>
    <t>ASIGNACIONES 2012-2018 (descontado el aplazamiento 20% 2017-2018)</t>
  </si>
  <si>
    <t>ASIGNACIONES 2012-2018 (descontado el aplazamiento 20%  2017-2018)</t>
  </si>
  <si>
    <t>asignaciones</t>
  </si>
  <si>
    <t>aprobaciones</t>
  </si>
  <si>
    <t>Municipio de Iquira (2)</t>
  </si>
  <si>
    <t>Municipio de Gigante (1)</t>
  </si>
  <si>
    <t>Municipio de Nátaga (3)</t>
  </si>
  <si>
    <t>Municipio de Palestina (4)</t>
  </si>
  <si>
    <t>Municipio de Rivera (5)</t>
  </si>
  <si>
    <t xml:space="preserve">Municipio de Tello </t>
  </si>
  <si>
    <t>Municipio de Santa María (6)</t>
  </si>
  <si>
    <t>DIFERENCIA A.D. SICODIS</t>
  </si>
  <si>
    <t>DIFERENCIA FCR 40%</t>
  </si>
  <si>
    <t>DIFERENCIA</t>
  </si>
  <si>
    <t>OBSERVACIONES</t>
  </si>
  <si>
    <t>RENDIMIENTOS FINANCIEROS</t>
  </si>
  <si>
    <t>AJUSTE POR CAMBIO DE FUENTE $254,042,670 Y VALOR DESCONTADO SIN IDENTIFICAR $79.588, DIFERENCIA EN LOS RENDIMIENTOS FINANCIEROS REPORTADOS Y LOS DE SICODIS $1,548,452</t>
  </si>
  <si>
    <t>RENDIMIENTOS FINANCIEROS EN LAS A.D. Y LIBERACION PARCIAL POR CIERRE DE PROYECTOS $6,789,164</t>
  </si>
  <si>
    <t>A.D. RENDIMIENTOS FINANCIEROS, FCR 40% LIBERACION PARCIAL POR CIERRE DE PROYECTOS $125,799,43</t>
  </si>
  <si>
    <t>A.D. RENDIMIENTOS FINANCIEROS, LIBERACION PARCIAL POR CIERRE DE PROYECTOS $90,247</t>
  </si>
  <si>
    <t>RENDIMIENTOS FINANCIEROS MAYORES A LAS ASIGNACIONES</t>
  </si>
  <si>
    <t>RENDIMIENTOS FINANCIEROS SIN RECIBIR GIROS POR A.D.</t>
  </si>
  <si>
    <t>A.D. RENDIMIENTOS FINANCIEROS Y LIBERACION PARCIAL POR CIERRE DE PROYECTOS $546,520</t>
  </si>
  <si>
    <t>A.D. RENDIMIENTOS FINANCIEROS Y LIBERACION PARCIAL POR CIERRE DE PROYECTOS $459,391</t>
  </si>
  <si>
    <t>DISPONIBLE FCR 40% SICODIS</t>
  </si>
  <si>
    <t>DISPONIBLE A.D. SICODIS</t>
  </si>
  <si>
    <t>DISPONIBLE EN CAJA (GIROS - APROBACIONES)</t>
  </si>
  <si>
    <t xml:space="preserve">Municipio de Agrado </t>
  </si>
  <si>
    <t xml:space="preserve">Municipio de Gigante </t>
  </si>
  <si>
    <t xml:space="preserve">Municipio de Iquira </t>
  </si>
  <si>
    <t xml:space="preserve">Municipio de Nátaga </t>
  </si>
  <si>
    <t xml:space="preserve">Municipio de Palestina </t>
  </si>
  <si>
    <t xml:space="preserve">Municipio de Rivera </t>
  </si>
  <si>
    <t xml:space="preserve">Municipio de Santa María </t>
  </si>
  <si>
    <t>APROBACIONES 2012-OCTUBRE 2017</t>
  </si>
  <si>
    <t>TOTAL GIROS FCR 40% - CORTE 30 DE OCTUBRE DE 2017</t>
  </si>
  <si>
    <t>TOTAL GIROS AD - CORTE 30 DE OCTUBRE DE 2017</t>
  </si>
  <si>
    <t>APROBACIONES 2012- OCTUBRE 2017</t>
  </si>
  <si>
    <t>AJUSTE POR CAMBIO DE FUENTE $254,042,670 Y VALOR DESCONTADO SIN IDENTIFICAR $215,911, DIFERENCIA EN LOS RENDIMIENTOS FINANCIEROS REPORTADOS Y LOS DE SICODIS $1,548,452</t>
  </si>
  <si>
    <t>RENDIMIENTOS FINANCIEROS $16,394,486</t>
  </si>
  <si>
    <t xml:space="preserve"> FCR 40% LIBERACION PARCIAL POR CIERRE DE PROYECTOS $125,799,43</t>
  </si>
  <si>
    <t>SALDOS MUNICIPIOS ADHERIDOS A OCTUBRE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</si>
</sst>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\ #,##0.00_);[Red]\(&quot;$&quot;\ #,##0.00\)"/>
    <numFmt numFmtId="44" formatCode="_(&quot;$&quot;\ * #,##0.00_);_(&quot;$&quot;\ * \(#,##0.00\);_(&quot;$&quot;\ * &quot;-&quot;??_);_(@_)"/>
    <numFmt numFmtId="164" formatCode="&quot;$&quot;\ 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theme="1"/>
      <name val="Arial Narrow"/>
      <family val="2"/>
    </font>
    <font>
      <b/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u/>
      <sz val="10"/>
      <color rgb="FF0563C1"/>
      <name val="Calibri"/>
      <family val="2"/>
      <scheme val="minor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146">
    <xf numFmtId="0" fontId="0" fillId="0" borderId="0" xfId="0"/>
    <xf numFmtId="44" fontId="1" fillId="0" borderId="0" xfId="1" applyFont="1"/>
    <xf numFmtId="44" fontId="2" fillId="2" borderId="1" xfId="1" applyFont="1" applyFill="1" applyBorder="1"/>
    <xf numFmtId="44" fontId="2" fillId="2" borderId="1" xfId="1" applyFont="1" applyFill="1" applyBorder="1" applyAlignment="1">
      <alignment horizontal="center"/>
    </xf>
    <xf numFmtId="44" fontId="3" fillId="0" borderId="1" xfId="1" applyFont="1" applyBorder="1" applyAlignment="1">
      <alignment wrapText="1"/>
    </xf>
    <xf numFmtId="44" fontId="3" fillId="0" borderId="1" xfId="1" applyFont="1" applyFill="1" applyBorder="1"/>
    <xf numFmtId="44" fontId="2" fillId="3" borderId="1" xfId="1" applyFont="1" applyFill="1" applyBorder="1" applyAlignment="1">
      <alignment wrapText="1"/>
    </xf>
    <xf numFmtId="44" fontId="2" fillId="3" borderId="1" xfId="1" applyFont="1" applyFill="1" applyBorder="1"/>
    <xf numFmtId="44" fontId="3" fillId="0" borderId="1" xfId="1" applyFont="1" applyBorder="1"/>
    <xf numFmtId="0" fontId="5" fillId="3" borderId="1" xfId="0" applyFont="1" applyFill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44" fontId="6" fillId="0" borderId="1" xfId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44" fontId="7" fillId="3" borderId="1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44" fontId="6" fillId="3" borderId="1" xfId="1" applyFont="1" applyFill="1" applyBorder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44" fontId="11" fillId="0" borderId="5" xfId="1" applyFont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44" fontId="10" fillId="4" borderId="5" xfId="1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44" fontId="10" fillId="4" borderId="6" xfId="1" applyFont="1" applyFill="1" applyBorder="1" applyAlignment="1">
      <alignment vertical="center" wrapText="1"/>
    </xf>
    <xf numFmtId="0" fontId="12" fillId="5" borderId="4" xfId="0" applyFont="1" applyFill="1" applyBorder="1" applyAlignment="1">
      <alignment horizontal="left" vertical="center" wrapText="1"/>
    </xf>
    <xf numFmtId="44" fontId="12" fillId="5" borderId="5" xfId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8" fontId="10" fillId="0" borderId="0" xfId="0" applyNumberFormat="1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4" xfId="0" applyFont="1" applyBorder="1" applyAlignment="1">
      <alignment vertical="center" wrapText="1"/>
    </xf>
    <xf numFmtId="0" fontId="10" fillId="7" borderId="4" xfId="0" applyFont="1" applyFill="1" applyBorder="1" applyAlignment="1">
      <alignment vertical="center" wrapText="1"/>
    </xf>
    <xf numFmtId="44" fontId="10" fillId="7" borderId="5" xfId="1" applyFont="1" applyFill="1" applyBorder="1" applyAlignment="1">
      <alignment vertical="center" wrapText="1"/>
    </xf>
    <xf numFmtId="0" fontId="10" fillId="5" borderId="8" xfId="0" applyFont="1" applyFill="1" applyBorder="1" applyAlignment="1">
      <alignment vertical="center" wrapText="1"/>
    </xf>
    <xf numFmtId="44" fontId="10" fillId="5" borderId="5" xfId="1" applyFont="1" applyFill="1" applyBorder="1" applyAlignment="1">
      <alignment vertical="center" wrapText="1"/>
    </xf>
    <xf numFmtId="44" fontId="1" fillId="5" borderId="0" xfId="1" applyFont="1" applyFill="1"/>
    <xf numFmtId="0" fontId="0" fillId="5" borderId="0" xfId="0" applyFill="1"/>
    <xf numFmtId="0" fontId="10" fillId="5" borderId="4" xfId="0" applyFont="1" applyFill="1" applyBorder="1" applyAlignment="1">
      <alignment vertical="center" wrapText="1"/>
    </xf>
    <xf numFmtId="44" fontId="15" fillId="6" borderId="6" xfId="1" applyFont="1" applyFill="1" applyBorder="1" applyAlignment="1">
      <alignment vertical="center" wrapText="1"/>
    </xf>
    <xf numFmtId="10" fontId="16" fillId="6" borderId="6" xfId="0" applyNumberFormat="1" applyFont="1" applyFill="1" applyBorder="1" applyAlignment="1">
      <alignment vertical="center" wrapText="1"/>
    </xf>
    <xf numFmtId="44" fontId="11" fillId="5" borderId="5" xfId="1" applyFont="1" applyFill="1" applyBorder="1" applyAlignment="1">
      <alignment vertical="center" wrapText="1"/>
    </xf>
    <xf numFmtId="0" fontId="11" fillId="5" borderId="4" xfId="0" applyFont="1" applyFill="1" applyBorder="1" applyAlignment="1">
      <alignment vertical="center" wrapText="1"/>
    </xf>
    <xf numFmtId="164" fontId="0" fillId="5" borderId="0" xfId="0" applyNumberFormat="1" applyFill="1"/>
    <xf numFmtId="10" fontId="0" fillId="5" borderId="0" xfId="0" applyNumberFormat="1" applyFill="1"/>
    <xf numFmtId="164" fontId="17" fillId="5" borderId="0" xfId="0" applyNumberFormat="1" applyFont="1" applyFill="1"/>
    <xf numFmtId="164" fontId="18" fillId="5" borderId="11" xfId="0" applyNumberFormat="1" applyFont="1" applyFill="1" applyBorder="1" applyAlignment="1">
      <alignment horizontal="center" wrapText="1"/>
    </xf>
    <xf numFmtId="164" fontId="18" fillId="5" borderId="12" xfId="0" applyNumberFormat="1" applyFont="1" applyFill="1" applyBorder="1" applyAlignment="1">
      <alignment horizontal="center" wrapText="1"/>
    </xf>
    <xf numFmtId="164" fontId="18" fillId="5" borderId="12" xfId="1" applyNumberFormat="1" applyFont="1" applyFill="1" applyBorder="1" applyAlignment="1">
      <alignment horizontal="center" wrapText="1"/>
    </xf>
    <xf numFmtId="4" fontId="19" fillId="5" borderId="1" xfId="0" applyNumberFormat="1" applyFont="1" applyFill="1" applyBorder="1"/>
    <xf numFmtId="4" fontId="19" fillId="5" borderId="1" xfId="0" applyNumberFormat="1" applyFont="1" applyFill="1" applyBorder="1" applyAlignment="1">
      <alignment wrapText="1"/>
    </xf>
    <xf numFmtId="4" fontId="19" fillId="5" borderId="1" xfId="1" applyNumberFormat="1" applyFont="1" applyFill="1" applyBorder="1" applyAlignment="1">
      <alignment horizontal="center"/>
    </xf>
    <xf numFmtId="4" fontId="20" fillId="5" borderId="1" xfId="0" applyNumberFormat="1" applyFont="1" applyFill="1" applyBorder="1" applyAlignment="1">
      <alignment wrapText="1"/>
    </xf>
    <xf numFmtId="4" fontId="19" fillId="5" borderId="1" xfId="1" applyNumberFormat="1" applyFont="1" applyFill="1" applyBorder="1" applyAlignment="1">
      <alignment horizontal="center" wrapText="1"/>
    </xf>
    <xf numFmtId="4" fontId="20" fillId="5" borderId="1" xfId="1" applyNumberFormat="1" applyFont="1" applyFill="1" applyBorder="1" applyAlignment="1">
      <alignment horizontal="center"/>
    </xf>
    <xf numFmtId="0" fontId="0" fillId="0" borderId="0" xfId="0" applyFont="1"/>
    <xf numFmtId="164" fontId="18" fillId="5" borderId="10" xfId="0" applyNumberFormat="1" applyFont="1" applyFill="1" applyBorder="1" applyAlignment="1">
      <alignment horizontal="center" vertical="center"/>
    </xf>
    <xf numFmtId="44" fontId="0" fillId="0" borderId="0" xfId="1" applyFont="1"/>
    <xf numFmtId="44" fontId="0" fillId="0" borderId="0" xfId="0" applyNumberFormat="1"/>
    <xf numFmtId="4" fontId="0" fillId="0" borderId="0" xfId="0" applyNumberFormat="1"/>
    <xf numFmtId="164" fontId="18" fillId="5" borderId="11" xfId="1" applyNumberFormat="1" applyFont="1" applyFill="1" applyBorder="1" applyAlignment="1">
      <alignment horizontal="center" wrapText="1"/>
    </xf>
    <xf numFmtId="4" fontId="19" fillId="5" borderId="0" xfId="1" applyNumberFormat="1" applyFont="1" applyFill="1" applyBorder="1" applyAlignment="1">
      <alignment horizontal="center"/>
    </xf>
    <xf numFmtId="4" fontId="19" fillId="5" borderId="13" xfId="1" applyNumberFormat="1" applyFont="1" applyFill="1" applyBorder="1" applyAlignment="1">
      <alignment horizontal="center"/>
    </xf>
    <xf numFmtId="4" fontId="21" fillId="0" borderId="1" xfId="0" applyNumberFormat="1" applyFont="1" applyFill="1" applyBorder="1"/>
    <xf numFmtId="4" fontId="19" fillId="0" borderId="1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19" fillId="0" borderId="0" xfId="1" applyNumberFormat="1" applyFont="1" applyFill="1" applyBorder="1" applyAlignment="1">
      <alignment horizontal="center"/>
    </xf>
    <xf numFmtId="0" fontId="0" fillId="0" borderId="0" xfId="0" applyFill="1" applyBorder="1"/>
    <xf numFmtId="0" fontId="17" fillId="0" borderId="0" xfId="0" applyFont="1" applyFill="1" applyBorder="1"/>
    <xf numFmtId="164" fontId="17" fillId="0" borderId="0" xfId="0" applyNumberFormat="1" applyFont="1" applyFill="1" applyBorder="1"/>
    <xf numFmtId="164" fontId="18" fillId="5" borderId="14" xfId="1" applyNumberFormat="1" applyFont="1" applyFill="1" applyBorder="1" applyAlignment="1">
      <alignment horizontal="center" wrapText="1"/>
    </xf>
    <xf numFmtId="3" fontId="19" fillId="5" borderId="15" xfId="0" applyNumberFormat="1" applyFont="1" applyFill="1" applyBorder="1" applyAlignment="1">
      <alignment wrapText="1"/>
    </xf>
    <xf numFmtId="3" fontId="19" fillId="5" borderId="17" xfId="0" applyNumberFormat="1" applyFont="1" applyFill="1" applyBorder="1" applyAlignment="1">
      <alignment wrapText="1"/>
    </xf>
    <xf numFmtId="3" fontId="20" fillId="5" borderId="17" xfId="0" applyNumberFormat="1" applyFont="1" applyFill="1" applyBorder="1" applyAlignment="1">
      <alignment wrapText="1"/>
    </xf>
    <xf numFmtId="3" fontId="21" fillId="0" borderId="17" xfId="0" applyNumberFormat="1" applyFont="1" applyFill="1" applyBorder="1" applyAlignment="1">
      <alignment wrapText="1"/>
    </xf>
    <xf numFmtId="0" fontId="18" fillId="5" borderId="18" xfId="0" applyFont="1" applyFill="1" applyBorder="1"/>
    <xf numFmtId="4" fontId="18" fillId="0" borderId="19" xfId="1" applyNumberFormat="1" applyFont="1" applyFill="1" applyBorder="1" applyAlignment="1">
      <alignment horizontal="center"/>
    </xf>
    <xf numFmtId="4" fontId="18" fillId="5" borderId="19" xfId="1" applyNumberFormat="1" applyFont="1" applyFill="1" applyBorder="1"/>
    <xf numFmtId="4" fontId="18" fillId="5" borderId="19" xfId="0" applyNumberFormat="1" applyFont="1" applyFill="1" applyBorder="1"/>
    <xf numFmtId="4" fontId="18" fillId="5" borderId="20" xfId="1" applyNumberFormat="1" applyFont="1" applyFill="1" applyBorder="1" applyAlignment="1">
      <alignment horizontal="center"/>
    </xf>
    <xf numFmtId="4" fontId="18" fillId="5" borderId="19" xfId="1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19" fillId="8" borderId="1" xfId="1" applyNumberFormat="1" applyFont="1" applyFill="1" applyBorder="1" applyAlignment="1">
      <alignment horizontal="center"/>
    </xf>
    <xf numFmtId="4" fontId="19" fillId="8" borderId="1" xfId="0" applyNumberFormat="1" applyFont="1" applyFill="1" applyBorder="1"/>
    <xf numFmtId="4" fontId="21" fillId="8" borderId="1" xfId="0" applyNumberFormat="1" applyFont="1" applyFill="1" applyBorder="1"/>
    <xf numFmtId="4" fontId="18" fillId="8" borderId="19" xfId="0" applyNumberFormat="1" applyFont="1" applyFill="1" applyBorder="1"/>
    <xf numFmtId="4" fontId="19" fillId="8" borderId="16" xfId="1" applyNumberFormat="1" applyFont="1" applyFill="1" applyBorder="1" applyAlignment="1">
      <alignment horizontal="center"/>
    </xf>
    <xf numFmtId="4" fontId="18" fillId="8" borderId="21" xfId="1" applyNumberFormat="1" applyFont="1" applyFill="1" applyBorder="1" applyAlignment="1">
      <alignment horizontal="center"/>
    </xf>
    <xf numFmtId="4" fontId="18" fillId="8" borderId="19" xfId="1" applyNumberFormat="1" applyFont="1" applyFill="1" applyBorder="1"/>
    <xf numFmtId="4" fontId="18" fillId="8" borderId="19" xfId="1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44" fontId="0" fillId="5" borderId="0" xfId="1" applyFont="1" applyFill="1"/>
    <xf numFmtId="44" fontId="0" fillId="5" borderId="1" xfId="1" applyFont="1" applyFill="1" applyBorder="1"/>
    <xf numFmtId="44" fontId="22" fillId="2" borderId="1" xfId="1" applyFont="1" applyFill="1" applyBorder="1"/>
    <xf numFmtId="44" fontId="22" fillId="2" borderId="1" xfId="1" applyFont="1" applyFill="1" applyBorder="1" applyAlignment="1">
      <alignment wrapText="1"/>
    </xf>
    <xf numFmtId="44" fontId="19" fillId="5" borderId="1" xfId="1" applyFont="1" applyFill="1" applyBorder="1"/>
    <xf numFmtId="44" fontId="1" fillId="5" borderId="1" xfId="1" applyFont="1" applyFill="1" applyBorder="1"/>
    <xf numFmtId="44" fontId="0" fillId="5" borderId="1" xfId="0" applyNumberFormat="1" applyFill="1" applyBorder="1"/>
    <xf numFmtId="0" fontId="19" fillId="5" borderId="1" xfId="0" applyFont="1" applyFill="1" applyBorder="1"/>
    <xf numFmtId="0" fontId="19" fillId="5" borderId="1" xfId="0" applyFont="1" applyFill="1" applyBorder="1" applyAlignment="1">
      <alignment wrapText="1"/>
    </xf>
    <xf numFmtId="0" fontId="19" fillId="5" borderId="1" xfId="0" applyFont="1" applyFill="1" applyBorder="1" applyAlignment="1">
      <alignment horizontal="left" wrapText="1"/>
    </xf>
    <xf numFmtId="4" fontId="0" fillId="5" borderId="0" xfId="0" applyNumberFormat="1" applyFill="1"/>
    <xf numFmtId="0" fontId="19" fillId="5" borderId="0" xfId="0" applyFont="1" applyFill="1"/>
    <xf numFmtId="44" fontId="17" fillId="5" borderId="1" xfId="1" applyFont="1" applyFill="1" applyBorder="1"/>
    <xf numFmtId="0" fontId="23" fillId="2" borderId="1" xfId="0" applyFont="1" applyFill="1" applyBorder="1" applyAlignment="1">
      <alignment vertical="center" wrapText="1"/>
    </xf>
    <xf numFmtId="44" fontId="23" fillId="2" borderId="1" xfId="1" applyFont="1" applyFill="1" applyBorder="1" applyAlignment="1">
      <alignment wrapText="1"/>
    </xf>
    <xf numFmtId="3" fontId="24" fillId="5" borderId="1" xfId="0" applyNumberFormat="1" applyFont="1" applyFill="1" applyBorder="1" applyAlignment="1">
      <alignment wrapText="1"/>
    </xf>
    <xf numFmtId="44" fontId="24" fillId="5" borderId="1" xfId="1" applyFont="1" applyFill="1" applyBorder="1" applyAlignment="1">
      <alignment wrapText="1"/>
    </xf>
    <xf numFmtId="0" fontId="23" fillId="5" borderId="1" xfId="0" applyFont="1" applyFill="1" applyBorder="1"/>
    <xf numFmtId="44" fontId="23" fillId="5" borderId="1" xfId="1" applyFont="1" applyFill="1" applyBorder="1"/>
    <xf numFmtId="44" fontId="23" fillId="5" borderId="19" xfId="1" applyFont="1" applyFill="1" applyBorder="1"/>
    <xf numFmtId="44" fontId="17" fillId="5" borderId="1" xfId="0" applyNumberFormat="1" applyFont="1" applyFill="1" applyBorder="1"/>
    <xf numFmtId="44" fontId="17" fillId="5" borderId="1" xfId="1" applyFont="1" applyFill="1" applyBorder="1" applyAlignment="1">
      <alignment horizontal="center"/>
    </xf>
    <xf numFmtId="44" fontId="24" fillId="5" borderId="1" xfId="1" applyFont="1" applyFill="1" applyBorder="1" applyAlignment="1">
      <alignment horizontal="center"/>
    </xf>
    <xf numFmtId="44" fontId="23" fillId="5" borderId="1" xfId="1" applyFont="1" applyFill="1" applyBorder="1" applyAlignment="1">
      <alignment horizontal="center"/>
    </xf>
    <xf numFmtId="0" fontId="17" fillId="5" borderId="1" xfId="0" applyFont="1" applyFill="1" applyBorder="1"/>
    <xf numFmtId="0" fontId="17" fillId="5" borderId="1" xfId="0" applyFont="1" applyFill="1" applyBorder="1" applyAlignment="1">
      <alignment wrapText="1"/>
    </xf>
    <xf numFmtId="0" fontId="17" fillId="5" borderId="1" xfId="0" applyFont="1" applyFill="1" applyBorder="1" applyAlignment="1">
      <alignment horizontal="left" wrapText="1"/>
    </xf>
    <xf numFmtId="44" fontId="23" fillId="2" borderId="1" xfId="1" applyFont="1" applyFill="1" applyBorder="1" applyAlignment="1">
      <alignment horizontal="center" wrapText="1"/>
    </xf>
    <xf numFmtId="44" fontId="17" fillId="9" borderId="1" xfId="1" applyFont="1" applyFill="1" applyBorder="1"/>
    <xf numFmtId="3" fontId="17" fillId="5" borderId="1" xfId="0" applyNumberFormat="1" applyFont="1" applyFill="1" applyBorder="1" applyAlignment="1">
      <alignment wrapText="1"/>
    </xf>
    <xf numFmtId="44" fontId="17" fillId="5" borderId="1" xfId="1" applyFont="1" applyFill="1" applyBorder="1" applyAlignment="1">
      <alignment wrapText="1"/>
    </xf>
    <xf numFmtId="44" fontId="0" fillId="5" borderId="0" xfId="0" applyNumberFormat="1" applyFill="1"/>
    <xf numFmtId="44" fontId="24" fillId="5" borderId="1" xfId="1" applyFont="1" applyFill="1" applyBorder="1"/>
    <xf numFmtId="0" fontId="23" fillId="2" borderId="24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/>
    </xf>
    <xf numFmtId="0" fontId="23" fillId="2" borderId="23" xfId="0" applyFont="1" applyFill="1" applyBorder="1" applyAlignment="1">
      <alignment horizontal="center"/>
    </xf>
    <xf numFmtId="0" fontId="23" fillId="2" borderId="22" xfId="0" applyFont="1" applyFill="1" applyBorder="1" applyAlignment="1">
      <alignment horizontal="center"/>
    </xf>
    <xf numFmtId="44" fontId="22" fillId="2" borderId="13" xfId="1" applyFont="1" applyFill="1" applyBorder="1" applyAlignment="1">
      <alignment horizontal="center"/>
    </xf>
    <xf numFmtId="44" fontId="22" fillId="2" borderId="23" xfId="1" applyFont="1" applyFill="1" applyBorder="1" applyAlignment="1">
      <alignment horizontal="center"/>
    </xf>
    <xf numFmtId="44" fontId="22" fillId="2" borderId="22" xfId="1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44" fontId="2" fillId="0" borderId="0" xfId="1" applyFont="1" applyAlignment="1">
      <alignment horizont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164" fontId="18" fillId="5" borderId="2" xfId="0" applyNumberFormat="1" applyFont="1" applyFill="1" applyBorder="1" applyAlignment="1">
      <alignment horizontal="center" vertical="center"/>
    </xf>
    <xf numFmtId="164" fontId="18" fillId="5" borderId="10" xfId="0" applyNumberFormat="1" applyFont="1" applyFill="1" applyBorder="1" applyAlignment="1">
      <alignment horizontal="center" vertical="center"/>
    </xf>
    <xf numFmtId="164" fontId="18" fillId="5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7" fillId="0" borderId="0" xfId="0" applyFont="1" applyFill="1" applyBorder="1" applyAlignment="1">
      <alignment horizontal="left" wrapText="1"/>
    </xf>
    <xf numFmtId="0" fontId="23" fillId="2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</cellXfs>
  <cellStyles count="5">
    <cellStyle name="Moneda" xfId="1" builtinId="4"/>
    <cellStyle name="Moneda 2" xfId="2"/>
    <cellStyle name="Normal" xfId="0" builtinId="0"/>
    <cellStyle name="Normal 11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28"/>
  <sheetViews>
    <sheetView workbookViewId="0">
      <selection activeCell="C11" sqref="C11"/>
    </sheetView>
  </sheetViews>
  <sheetFormatPr baseColWidth="10" defaultRowHeight="15" x14ac:dyDescent="0.25"/>
  <cols>
    <col min="1" max="1" width="12.28515625" customWidth="1"/>
    <col min="2" max="6" width="15.85546875" bestFit="1" customWidth="1"/>
    <col min="7" max="7" width="15" bestFit="1" customWidth="1"/>
    <col min="8" max="8" width="18.5703125" style="56" customWidth="1"/>
    <col min="9" max="9" width="0" style="56" hidden="1" customWidth="1"/>
    <col min="10" max="10" width="22" style="56" hidden="1" customWidth="1"/>
    <col min="11" max="11" width="0" style="56" hidden="1" customWidth="1"/>
    <col min="12" max="12" width="27.7109375" style="56" hidden="1" customWidth="1"/>
    <col min="13" max="13" width="0" style="56" hidden="1" customWidth="1"/>
    <col min="14" max="14" width="20.140625" style="56" customWidth="1"/>
    <col min="15" max="15" width="18.85546875" customWidth="1"/>
    <col min="16" max="16" width="19.42578125" customWidth="1"/>
    <col min="17" max="17" width="28.42578125" customWidth="1"/>
  </cols>
  <sheetData>
    <row r="4" spans="1:21" x14ac:dyDescent="0.25">
      <c r="A4" s="123" t="s">
        <v>70</v>
      </c>
      <c r="B4" s="125" t="s">
        <v>103</v>
      </c>
      <c r="C4" s="126"/>
      <c r="D4" s="126"/>
      <c r="E4" s="126"/>
      <c r="F4" s="126"/>
      <c r="G4" s="127"/>
      <c r="H4" s="128" t="s">
        <v>119</v>
      </c>
      <c r="I4" s="129"/>
      <c r="J4" s="129"/>
      <c r="K4" s="129"/>
      <c r="L4" s="129"/>
      <c r="M4" s="129"/>
      <c r="N4" s="129"/>
      <c r="O4" s="129"/>
      <c r="P4" s="130"/>
    </row>
    <row r="5" spans="1:21" ht="45" x14ac:dyDescent="0.25">
      <c r="A5" s="124"/>
      <c r="B5" s="103" t="s">
        <v>107</v>
      </c>
      <c r="C5" s="103" t="s">
        <v>76</v>
      </c>
      <c r="D5" s="104" t="s">
        <v>97</v>
      </c>
      <c r="E5" s="104" t="s">
        <v>130</v>
      </c>
      <c r="F5" s="104" t="s">
        <v>105</v>
      </c>
      <c r="G5" s="104" t="s">
        <v>132</v>
      </c>
      <c r="H5" s="93" t="s">
        <v>131</v>
      </c>
      <c r="I5" s="92"/>
      <c r="J5" s="92" t="s">
        <v>108</v>
      </c>
      <c r="K5" s="92"/>
      <c r="L5" s="92" t="s">
        <v>109</v>
      </c>
      <c r="M5" s="92"/>
      <c r="N5" s="93" t="s">
        <v>130</v>
      </c>
      <c r="O5" s="93" t="s">
        <v>117</v>
      </c>
      <c r="P5" s="93" t="s">
        <v>118</v>
      </c>
      <c r="Q5" s="93" t="s">
        <v>120</v>
      </c>
      <c r="R5" s="56"/>
      <c r="S5" s="56"/>
      <c r="T5" s="56"/>
      <c r="U5" s="56"/>
    </row>
    <row r="6" spans="1:21" s="36" customFormat="1" ht="23.25" x14ac:dyDescent="0.25">
      <c r="A6" s="105" t="s">
        <v>80</v>
      </c>
      <c r="B6" s="102">
        <v>3216615032</v>
      </c>
      <c r="C6" s="111">
        <v>1772576449</v>
      </c>
      <c r="D6" s="102">
        <f t="shared" ref="D6:D17" si="0">B6-C6</f>
        <v>1444038583</v>
      </c>
      <c r="E6" s="102">
        <v>1444038583</v>
      </c>
      <c r="F6" s="102">
        <v>2416886253.9400001</v>
      </c>
      <c r="G6" s="102">
        <v>644309804.94000006</v>
      </c>
      <c r="H6" s="95">
        <v>183319</v>
      </c>
      <c r="I6" s="91"/>
      <c r="J6" s="91">
        <v>1031428754</v>
      </c>
      <c r="K6" s="91"/>
      <c r="L6" s="91">
        <v>131252000</v>
      </c>
      <c r="M6" s="91"/>
      <c r="N6" s="91">
        <v>1444038583</v>
      </c>
      <c r="O6" s="96" t="e">
        <f>H6-#REF!</f>
        <v>#REF!</v>
      </c>
      <c r="P6" s="96">
        <f t="shared" ref="P6:P17" si="1">D6-N6</f>
        <v>0</v>
      </c>
      <c r="Q6" s="97" t="s">
        <v>121</v>
      </c>
    </row>
    <row r="7" spans="1:21" s="36" customFormat="1" ht="23.25" x14ac:dyDescent="0.25">
      <c r="A7" s="105" t="s">
        <v>81</v>
      </c>
      <c r="B7" s="102">
        <v>3548474019</v>
      </c>
      <c r="C7" s="111">
        <v>2124134266</v>
      </c>
      <c r="D7" s="102">
        <f t="shared" si="0"/>
        <v>1424339753</v>
      </c>
      <c r="E7" s="102">
        <v>1424339753</v>
      </c>
      <c r="F7" s="102">
        <v>2631218846.7599998</v>
      </c>
      <c r="G7" s="102">
        <v>507084579.75999975</v>
      </c>
      <c r="H7" s="95">
        <v>9188688</v>
      </c>
      <c r="I7" s="91"/>
      <c r="J7" s="91">
        <v>1031428754</v>
      </c>
      <c r="K7" s="91"/>
      <c r="L7" s="91">
        <v>131252000</v>
      </c>
      <c r="M7" s="91"/>
      <c r="N7" s="91">
        <v>1424339753</v>
      </c>
      <c r="O7" s="96" t="e">
        <f>H7-#REF!</f>
        <v>#REF!</v>
      </c>
      <c r="P7" s="96">
        <f t="shared" si="1"/>
        <v>0</v>
      </c>
      <c r="Q7" s="97" t="s">
        <v>121</v>
      </c>
    </row>
    <row r="8" spans="1:21" s="36" customFormat="1" ht="23.25" x14ac:dyDescent="0.25">
      <c r="A8" s="105" t="s">
        <v>82</v>
      </c>
      <c r="B8" s="102">
        <v>1694031097</v>
      </c>
      <c r="C8" s="111">
        <v>984238450</v>
      </c>
      <c r="D8" s="102">
        <f t="shared" si="0"/>
        <v>709792647</v>
      </c>
      <c r="E8" s="102">
        <v>709792647</v>
      </c>
      <c r="F8" s="102">
        <v>1266812893.79</v>
      </c>
      <c r="G8" s="102">
        <v>282574443.78999996</v>
      </c>
      <c r="H8" s="95">
        <v>511178</v>
      </c>
      <c r="I8" s="91"/>
      <c r="J8" s="91">
        <v>1031428754</v>
      </c>
      <c r="K8" s="91"/>
      <c r="L8" s="91">
        <v>131252000</v>
      </c>
      <c r="M8" s="91"/>
      <c r="N8" s="91">
        <v>709792647</v>
      </c>
      <c r="O8" s="96" t="e">
        <f>H8-#REF!</f>
        <v>#REF!</v>
      </c>
      <c r="P8" s="96">
        <f t="shared" si="1"/>
        <v>0</v>
      </c>
      <c r="Q8" s="97" t="s">
        <v>121</v>
      </c>
    </row>
    <row r="9" spans="1:21" s="36" customFormat="1" ht="72.75" x14ac:dyDescent="0.25">
      <c r="A9" s="105" t="s">
        <v>111</v>
      </c>
      <c r="B9" s="102">
        <v>5914565182</v>
      </c>
      <c r="C9" s="111">
        <v>3586625668</v>
      </c>
      <c r="D9" s="102">
        <f t="shared" si="0"/>
        <v>2327939514</v>
      </c>
      <c r="E9" s="102">
        <v>2581982184</v>
      </c>
      <c r="F9" s="102">
        <v>4424050577.7200003</v>
      </c>
      <c r="G9" s="102">
        <v>1599552919.7200003</v>
      </c>
      <c r="H9" s="94">
        <v>422479301</v>
      </c>
      <c r="I9" s="91"/>
      <c r="J9" s="91">
        <v>1031428754</v>
      </c>
      <c r="K9" s="91"/>
      <c r="L9" s="91">
        <v>131252000</v>
      </c>
      <c r="M9" s="91"/>
      <c r="N9" s="91">
        <v>2581982184</v>
      </c>
      <c r="O9" s="96" t="e">
        <f>H9-#REF!</f>
        <v>#REF!</v>
      </c>
      <c r="P9" s="96">
        <f t="shared" si="1"/>
        <v>-254042670</v>
      </c>
      <c r="Q9" s="98" t="s">
        <v>122</v>
      </c>
    </row>
    <row r="10" spans="1:21" s="36" customFormat="1" ht="36.75" x14ac:dyDescent="0.25">
      <c r="A10" s="105" t="s">
        <v>110</v>
      </c>
      <c r="B10" s="102">
        <v>3296428427</v>
      </c>
      <c r="C10" s="111">
        <v>1534054147</v>
      </c>
      <c r="D10" s="102">
        <f t="shared" si="0"/>
        <v>1762374280</v>
      </c>
      <c r="E10" s="102">
        <v>1755585116</v>
      </c>
      <c r="F10" s="102">
        <v>2462364241.8299999</v>
      </c>
      <c r="G10" s="102">
        <v>928309794.82999992</v>
      </c>
      <c r="H10" s="94">
        <v>70714458</v>
      </c>
      <c r="I10" s="91"/>
      <c r="J10" s="91">
        <v>1031428754</v>
      </c>
      <c r="K10" s="91"/>
      <c r="L10" s="91">
        <v>131252000</v>
      </c>
      <c r="M10" s="91"/>
      <c r="N10" s="91">
        <v>1755585116</v>
      </c>
      <c r="O10" s="96" t="e">
        <f>H10-#REF!</f>
        <v>#REF!</v>
      </c>
      <c r="P10" s="96">
        <f t="shared" si="1"/>
        <v>6789164</v>
      </c>
      <c r="Q10" s="98" t="s">
        <v>123</v>
      </c>
    </row>
    <row r="11" spans="1:21" s="36" customFormat="1" ht="36.75" x14ac:dyDescent="0.25">
      <c r="A11" s="105" t="s">
        <v>112</v>
      </c>
      <c r="B11" s="102">
        <v>1643324511</v>
      </c>
      <c r="C11" s="111">
        <v>973176609</v>
      </c>
      <c r="D11" s="102">
        <f t="shared" si="0"/>
        <v>670147902</v>
      </c>
      <c r="E11" s="102">
        <v>670022103</v>
      </c>
      <c r="F11" s="102">
        <v>1236302667.1000001</v>
      </c>
      <c r="G11" s="102">
        <v>263126058.53000009</v>
      </c>
      <c r="H11" s="95">
        <v>1696946</v>
      </c>
      <c r="I11" s="91"/>
      <c r="J11" s="91">
        <v>1031428754</v>
      </c>
      <c r="K11" s="91"/>
      <c r="L11" s="91">
        <v>131252000</v>
      </c>
      <c r="M11" s="91"/>
      <c r="N11" s="91">
        <v>670022103</v>
      </c>
      <c r="O11" s="96" t="e">
        <f>H11-#REF!</f>
        <v>#REF!</v>
      </c>
      <c r="P11" s="96">
        <f t="shared" si="1"/>
        <v>125799</v>
      </c>
      <c r="Q11" s="98" t="s">
        <v>124</v>
      </c>
    </row>
    <row r="12" spans="1:21" s="36" customFormat="1" ht="36.75" x14ac:dyDescent="0.25">
      <c r="A12" s="105" t="s">
        <v>113</v>
      </c>
      <c r="B12" s="102">
        <v>2994956281</v>
      </c>
      <c r="C12" s="111">
        <v>2066820933</v>
      </c>
      <c r="D12" s="102">
        <f t="shared" si="0"/>
        <v>928135348</v>
      </c>
      <c r="E12" s="102">
        <v>928045101</v>
      </c>
      <c r="F12" s="102">
        <v>2247816273.02</v>
      </c>
      <c r="G12" s="102">
        <v>180995340.01999998</v>
      </c>
      <c r="H12" s="91">
        <v>2054820</v>
      </c>
      <c r="I12" s="91"/>
      <c r="J12" s="91"/>
      <c r="K12" s="91"/>
      <c r="L12" s="91">
        <f>+L10+L11</f>
        <v>262504000</v>
      </c>
      <c r="M12" s="91"/>
      <c r="N12" s="91">
        <v>928045101</v>
      </c>
      <c r="O12" s="96" t="e">
        <f>H12-#REF!</f>
        <v>#REF!</v>
      </c>
      <c r="P12" s="96">
        <f t="shared" si="1"/>
        <v>90247</v>
      </c>
      <c r="Q12" s="98" t="s">
        <v>125</v>
      </c>
    </row>
    <row r="13" spans="1:21" s="36" customFormat="1" ht="24.75" x14ac:dyDescent="0.25">
      <c r="A13" s="105" t="s">
        <v>114</v>
      </c>
      <c r="B13" s="102">
        <v>4283176988</v>
      </c>
      <c r="C13" s="111">
        <v>2075054558</v>
      </c>
      <c r="D13" s="102">
        <f t="shared" si="0"/>
        <v>2208122430</v>
      </c>
      <c r="E13" s="102">
        <v>2208122430</v>
      </c>
      <c r="F13" s="102">
        <v>3214979985.5599999</v>
      </c>
      <c r="G13" s="102">
        <v>1139925427.5599999</v>
      </c>
      <c r="H13" s="91">
        <v>16675874</v>
      </c>
      <c r="I13" s="91"/>
      <c r="J13" s="91"/>
      <c r="K13" s="91"/>
      <c r="L13" s="91"/>
      <c r="M13" s="91"/>
      <c r="N13" s="91">
        <v>2208122430</v>
      </c>
      <c r="O13" s="96" t="e">
        <f>H13-#REF!</f>
        <v>#REF!</v>
      </c>
      <c r="P13" s="96">
        <f t="shared" si="1"/>
        <v>0</v>
      </c>
      <c r="Q13" s="98" t="s">
        <v>126</v>
      </c>
    </row>
    <row r="14" spans="1:21" s="36" customFormat="1" ht="24.75" x14ac:dyDescent="0.25">
      <c r="A14" s="105" t="s">
        <v>116</v>
      </c>
      <c r="B14" s="102">
        <v>2940159835</v>
      </c>
      <c r="C14" s="112">
        <v>1763991719</v>
      </c>
      <c r="D14" s="102">
        <f t="shared" si="0"/>
        <v>1176168116</v>
      </c>
      <c r="E14" s="102">
        <v>1176168116</v>
      </c>
      <c r="F14" s="102">
        <v>2210493570.5500002</v>
      </c>
      <c r="G14" s="102">
        <v>446501851.54999971</v>
      </c>
      <c r="H14" s="91">
        <v>6454974</v>
      </c>
      <c r="I14" s="91"/>
      <c r="J14" s="91"/>
      <c r="K14" s="91"/>
      <c r="L14" s="91">
        <v>2066820933</v>
      </c>
      <c r="M14" s="91"/>
      <c r="N14" s="91">
        <v>1176168116</v>
      </c>
      <c r="O14" s="96" t="e">
        <f>H14-#REF!</f>
        <v>#REF!</v>
      </c>
      <c r="P14" s="96">
        <f t="shared" si="1"/>
        <v>0</v>
      </c>
      <c r="Q14" s="98" t="s">
        <v>127</v>
      </c>
    </row>
    <row r="15" spans="1:21" s="36" customFormat="1" ht="24.75" x14ac:dyDescent="0.25">
      <c r="A15" s="105" t="s">
        <v>89</v>
      </c>
      <c r="B15" s="102">
        <v>4562402778</v>
      </c>
      <c r="C15" s="112">
        <v>2622539892</v>
      </c>
      <c r="D15" s="102">
        <f t="shared" si="0"/>
        <v>1939862886</v>
      </c>
      <c r="E15" s="102">
        <v>1939862886</v>
      </c>
      <c r="F15" s="102">
        <v>3429434450.6500001</v>
      </c>
      <c r="G15" s="102">
        <v>806894558.6500001</v>
      </c>
      <c r="H15" s="91">
        <v>48939030</v>
      </c>
      <c r="I15" s="91"/>
      <c r="J15" s="91"/>
      <c r="K15" s="91"/>
      <c r="L15" s="91">
        <v>90247</v>
      </c>
      <c r="M15" s="91"/>
      <c r="N15" s="91">
        <v>1939862886</v>
      </c>
      <c r="O15" s="96" t="e">
        <f>H15-#REF!</f>
        <v>#REF!</v>
      </c>
      <c r="P15" s="96">
        <f t="shared" si="1"/>
        <v>0</v>
      </c>
      <c r="Q15" s="98" t="s">
        <v>127</v>
      </c>
    </row>
    <row r="16" spans="1:21" s="36" customFormat="1" ht="40.5" customHeight="1" x14ac:dyDescent="0.25">
      <c r="A16" s="105" t="s">
        <v>115</v>
      </c>
      <c r="B16" s="102">
        <v>3683465714</v>
      </c>
      <c r="C16" s="111">
        <v>2301481344</v>
      </c>
      <c r="D16" s="102">
        <f t="shared" si="0"/>
        <v>1381984370</v>
      </c>
      <c r="E16" s="102">
        <v>1381437850</v>
      </c>
      <c r="F16" s="102">
        <v>2776644855.77</v>
      </c>
      <c r="G16" s="102">
        <v>505170474.76999998</v>
      </c>
      <c r="H16" s="91">
        <v>9503173</v>
      </c>
      <c r="I16" s="91"/>
      <c r="J16" s="91">
        <v>2301481344</v>
      </c>
      <c r="K16" s="91"/>
      <c r="L16" s="91">
        <f>+L14+L15</f>
        <v>2066911180</v>
      </c>
      <c r="M16" s="91"/>
      <c r="N16" s="91">
        <v>1381437850</v>
      </c>
      <c r="O16" s="96" t="e">
        <f>H16-#REF!</f>
        <v>#REF!</v>
      </c>
      <c r="P16" s="96">
        <f t="shared" si="1"/>
        <v>546520</v>
      </c>
      <c r="Q16" s="99" t="s">
        <v>128</v>
      </c>
    </row>
    <row r="17" spans="1:17" s="36" customFormat="1" ht="36.75" x14ac:dyDescent="0.25">
      <c r="A17" s="105" t="s">
        <v>91</v>
      </c>
      <c r="B17" s="102">
        <v>2777863258</v>
      </c>
      <c r="C17" s="111">
        <v>1674265832</v>
      </c>
      <c r="D17" s="102">
        <f t="shared" si="0"/>
        <v>1103597426</v>
      </c>
      <c r="E17" s="102">
        <v>1103138035</v>
      </c>
      <c r="F17" s="102">
        <v>2088536292.3299999</v>
      </c>
      <c r="G17" s="102">
        <v>414270460.32999992</v>
      </c>
      <c r="H17" s="91">
        <v>1124108</v>
      </c>
      <c r="I17" s="91"/>
      <c r="J17" s="91">
        <v>2302027864</v>
      </c>
      <c r="K17" s="91"/>
      <c r="L17" s="91">
        <f>+L15+D12</f>
        <v>928225595</v>
      </c>
      <c r="M17" s="91"/>
      <c r="N17" s="91">
        <v>1103138035</v>
      </c>
      <c r="O17" s="96" t="e">
        <f>H17-#REF!</f>
        <v>#REF!</v>
      </c>
      <c r="P17" s="96">
        <f t="shared" si="1"/>
        <v>459391</v>
      </c>
      <c r="Q17" s="98" t="s">
        <v>129</v>
      </c>
    </row>
    <row r="18" spans="1:17" s="36" customFormat="1" x14ac:dyDescent="0.25">
      <c r="A18" s="107" t="s">
        <v>92</v>
      </c>
      <c r="B18" s="108">
        <v>54406934868.000015</v>
      </c>
      <c r="C18" s="113">
        <f>SUM(C6:C17)</f>
        <v>23478959867</v>
      </c>
      <c r="D18" s="108">
        <v>23068613925.43</v>
      </c>
      <c r="E18" s="110">
        <f>SUM(E6:E17)</f>
        <v>17322534804</v>
      </c>
      <c r="F18" s="108">
        <v>40682067682.819992</v>
      </c>
      <c r="G18" s="108">
        <v>9343746740.2499924</v>
      </c>
      <c r="H18" s="96">
        <f t="shared" ref="H18:P18" si="2">SUM(H6:H17)</f>
        <v>589525869</v>
      </c>
      <c r="I18" s="96">
        <f t="shared" si="2"/>
        <v>0</v>
      </c>
      <c r="J18" s="96">
        <f t="shared" si="2"/>
        <v>10792081732</v>
      </c>
      <c r="K18" s="96">
        <f t="shared" si="2"/>
        <v>0</v>
      </c>
      <c r="L18" s="96">
        <f t="shared" si="2"/>
        <v>6112063955</v>
      </c>
      <c r="M18" s="96">
        <f t="shared" si="2"/>
        <v>0</v>
      </c>
      <c r="N18" s="96">
        <f t="shared" si="2"/>
        <v>17322534804</v>
      </c>
      <c r="O18" s="96" t="e">
        <f t="shared" si="2"/>
        <v>#REF!</v>
      </c>
      <c r="P18" s="96">
        <f t="shared" si="2"/>
        <v>-246031549</v>
      </c>
      <c r="Q18" s="97"/>
    </row>
    <row r="19" spans="1:17" s="36" customFormat="1" x14ac:dyDescent="0.25">
      <c r="B19" s="100"/>
      <c r="D19" s="100"/>
      <c r="E19" s="100"/>
      <c r="H19" s="90"/>
      <c r="I19" s="90"/>
      <c r="J19" s="90"/>
      <c r="K19" s="90"/>
      <c r="L19" s="90"/>
      <c r="M19" s="90"/>
      <c r="N19" s="90"/>
      <c r="Q19" s="101"/>
    </row>
    <row r="20" spans="1:17" x14ac:dyDescent="0.25">
      <c r="P20" s="56"/>
    </row>
    <row r="21" spans="1:17" x14ac:dyDescent="0.25">
      <c r="P21" s="56"/>
    </row>
    <row r="22" spans="1:17" x14ac:dyDescent="0.25">
      <c r="P22" s="56"/>
    </row>
    <row r="23" spans="1:17" x14ac:dyDescent="0.25">
      <c r="P23" s="56"/>
    </row>
    <row r="24" spans="1:17" x14ac:dyDescent="0.25">
      <c r="P24" s="56"/>
    </row>
    <row r="25" spans="1:17" x14ac:dyDescent="0.25">
      <c r="P25" s="56"/>
    </row>
    <row r="26" spans="1:17" x14ac:dyDescent="0.25">
      <c r="P26" s="56"/>
    </row>
    <row r="27" spans="1:17" x14ac:dyDescent="0.25">
      <c r="P27" s="56"/>
    </row>
    <row r="28" spans="1:17" x14ac:dyDescent="0.25">
      <c r="P28" s="56"/>
    </row>
  </sheetData>
  <mergeCells count="3">
    <mergeCell ref="A4:A5"/>
    <mergeCell ref="B4:G4"/>
    <mergeCell ref="H4:P4"/>
  </mergeCells>
  <pageMargins left="0.51181102362204722" right="0.31496062992125984" top="0.74803149606299213" bottom="0.74803149606299213" header="0.31496062992125984" footer="0.31496062992125984"/>
  <pageSetup scale="75" orientation="landscape" r:id="rId1"/>
  <headerFooter>
    <oddHeader>&amp;LFECHA:  22 DE AGOSTO DE 2017
FUENTE:  SICODIS - MINHACIENDA
&amp;CSALDOS MUNICIPIOS ADHERIDOS AL OCAD HUILA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5"/>
  <sheetViews>
    <sheetView topLeftCell="A26" workbookViewId="0">
      <selection activeCell="B27" sqref="B27:C55"/>
    </sheetView>
  </sheetViews>
  <sheetFormatPr baseColWidth="10" defaultRowHeight="15" x14ac:dyDescent="0.25"/>
  <cols>
    <col min="2" max="2" width="57.7109375" customWidth="1"/>
    <col min="3" max="3" width="29.85546875" customWidth="1"/>
  </cols>
  <sheetData>
    <row r="1" spans="2:3" hidden="1" x14ac:dyDescent="0.25"/>
    <row r="2" spans="2:3" hidden="1" x14ac:dyDescent="0.25">
      <c r="C2" s="1"/>
    </row>
    <row r="3" spans="2:3" ht="18.75" hidden="1" x14ac:dyDescent="0.3">
      <c r="B3" s="134" t="s">
        <v>0</v>
      </c>
      <c r="C3" s="134"/>
    </row>
    <row r="4" spans="2:3" ht="16.5" hidden="1" customHeight="1" x14ac:dyDescent="0.3">
      <c r="B4" s="134" t="s">
        <v>1</v>
      </c>
      <c r="C4" s="134"/>
    </row>
    <row r="5" spans="2:3" ht="36" hidden="1" customHeight="1" x14ac:dyDescent="0.3">
      <c r="B5" s="2" t="s">
        <v>2</v>
      </c>
      <c r="C5" s="3" t="s">
        <v>3</v>
      </c>
    </row>
    <row r="6" spans="2:3" ht="18.75" hidden="1" x14ac:dyDescent="0.3">
      <c r="B6" s="4" t="s">
        <v>4</v>
      </c>
      <c r="C6" s="5">
        <v>22466797391.439999</v>
      </c>
    </row>
    <row r="7" spans="2:3" ht="56.25" hidden="1" x14ac:dyDescent="0.3">
      <c r="B7" s="4" t="s">
        <v>5</v>
      </c>
      <c r="C7" s="5">
        <v>47393604745</v>
      </c>
    </row>
    <row r="8" spans="2:3" ht="18.75" hidden="1" x14ac:dyDescent="0.3">
      <c r="B8" s="4" t="s">
        <v>6</v>
      </c>
      <c r="C8" s="5">
        <v>24139455112</v>
      </c>
    </row>
    <row r="9" spans="2:3" ht="37.5" hidden="1" x14ac:dyDescent="0.3">
      <c r="B9" s="4" t="s">
        <v>7</v>
      </c>
      <c r="C9" s="5">
        <v>18074345141</v>
      </c>
    </row>
    <row r="10" spans="2:3" ht="18.75" hidden="1" x14ac:dyDescent="0.3">
      <c r="B10" s="4" t="s">
        <v>8</v>
      </c>
      <c r="C10" s="5">
        <v>29353321270</v>
      </c>
    </row>
    <row r="11" spans="2:3" ht="18.75" hidden="1" x14ac:dyDescent="0.3">
      <c r="B11" s="6" t="s">
        <v>9</v>
      </c>
      <c r="C11" s="7">
        <f>C6+C7+C8+C9+C10</f>
        <v>141427523659.44</v>
      </c>
    </row>
    <row r="12" spans="2:3" ht="18.75" hidden="1" x14ac:dyDescent="0.3">
      <c r="B12" s="6" t="s">
        <v>10</v>
      </c>
      <c r="C12" s="7">
        <v>141427523637.95999</v>
      </c>
    </row>
    <row r="13" spans="2:3" ht="18.75" hidden="1" x14ac:dyDescent="0.3">
      <c r="B13" s="6" t="s">
        <v>11</v>
      </c>
      <c r="C13" s="7">
        <f>C11-C12</f>
        <v>21.480010986328125</v>
      </c>
    </row>
    <row r="14" spans="2:3" ht="37.5" hidden="1" x14ac:dyDescent="0.3">
      <c r="B14" s="4" t="s">
        <v>12</v>
      </c>
      <c r="C14" s="8">
        <v>12034396651.790001</v>
      </c>
    </row>
    <row r="15" spans="2:3" ht="37.5" hidden="1" x14ac:dyDescent="0.3">
      <c r="B15" s="9" t="s">
        <v>13</v>
      </c>
      <c r="C15" s="7">
        <f>C13+C14</f>
        <v>12034396673.270012</v>
      </c>
    </row>
    <row r="16" spans="2:3" ht="56.25" hidden="1" x14ac:dyDescent="0.3">
      <c r="B16" s="6" t="s">
        <v>14</v>
      </c>
      <c r="C16" s="7">
        <v>6658259940.6700001</v>
      </c>
    </row>
    <row r="17" spans="2:3" ht="37.5" hidden="1" x14ac:dyDescent="0.3">
      <c r="B17" s="6" t="s">
        <v>15</v>
      </c>
      <c r="C17" s="7">
        <f>+C15-C16</f>
        <v>5376136732.6000118</v>
      </c>
    </row>
    <row r="18" spans="2:3" ht="56.25" hidden="1" x14ac:dyDescent="0.25">
      <c r="B18" s="10" t="s">
        <v>16</v>
      </c>
      <c r="C18" s="11">
        <v>32362402563</v>
      </c>
    </row>
    <row r="19" spans="2:3" ht="56.25" hidden="1" x14ac:dyDescent="0.25">
      <c r="B19" s="12" t="s">
        <v>17</v>
      </c>
      <c r="C19" s="13">
        <f>C17+C18</f>
        <v>37738539295.600014</v>
      </c>
    </row>
    <row r="20" spans="2:3" ht="37.5" hidden="1" x14ac:dyDescent="0.25">
      <c r="B20" s="10" t="s">
        <v>18</v>
      </c>
      <c r="C20" s="11">
        <v>547316588.38999999</v>
      </c>
    </row>
    <row r="21" spans="2:3" ht="56.25" hidden="1" x14ac:dyDescent="0.25">
      <c r="B21" s="12" t="s">
        <v>19</v>
      </c>
      <c r="C21" s="13">
        <f>C19+C20</f>
        <v>38285855883.990013</v>
      </c>
    </row>
    <row r="22" spans="2:3" ht="37.5" hidden="1" x14ac:dyDescent="0.25">
      <c r="B22" s="14" t="s">
        <v>20</v>
      </c>
      <c r="C22" s="15">
        <v>12759251627.42</v>
      </c>
    </row>
    <row r="23" spans="2:3" ht="37.5" hidden="1" x14ac:dyDescent="0.25">
      <c r="B23" s="12" t="s">
        <v>21</v>
      </c>
      <c r="C23" s="13">
        <f>C21-C22</f>
        <v>25526604256.570015</v>
      </c>
    </row>
    <row r="24" spans="2:3" ht="16.5" hidden="1" x14ac:dyDescent="0.25">
      <c r="B24" s="16"/>
      <c r="C24" s="1"/>
    </row>
    <row r="25" spans="2:3" hidden="1" x14ac:dyDescent="0.25">
      <c r="B25" s="1"/>
      <c r="C25" s="1"/>
    </row>
    <row r="26" spans="2:3" ht="15.75" thickBot="1" x14ac:dyDescent="0.3">
      <c r="B26" s="1"/>
      <c r="C26" s="1"/>
    </row>
    <row r="27" spans="2:3" ht="16.5" thickBot="1" x14ac:dyDescent="0.3">
      <c r="B27" s="135" t="s">
        <v>65</v>
      </c>
      <c r="C27" s="136"/>
    </row>
    <row r="28" spans="2:3" ht="11.25" customHeight="1" thickBot="1" x14ac:dyDescent="0.3">
      <c r="B28" s="131" t="s">
        <v>66</v>
      </c>
      <c r="C28" s="132"/>
    </row>
    <row r="29" spans="2:3" ht="9.75" customHeight="1" thickBot="1" x14ac:dyDescent="0.3">
      <c r="B29" s="17" t="s">
        <v>22</v>
      </c>
      <c r="C29" s="18" t="s">
        <v>23</v>
      </c>
    </row>
    <row r="30" spans="2:3" ht="15.75" thickBot="1" x14ac:dyDescent="0.3">
      <c r="B30" s="19" t="s">
        <v>54</v>
      </c>
      <c r="C30" s="20">
        <v>5715637500.3699999</v>
      </c>
    </row>
    <row r="31" spans="2:3" ht="26.25" thickBot="1" x14ac:dyDescent="0.3">
      <c r="B31" s="19" t="s">
        <v>50</v>
      </c>
      <c r="C31" s="20">
        <v>27129291927.200001</v>
      </c>
    </row>
    <row r="32" spans="2:3" ht="26.25" thickBot="1" x14ac:dyDescent="0.3">
      <c r="B32" s="19" t="s">
        <v>51</v>
      </c>
      <c r="C32" s="40">
        <v>7609068763</v>
      </c>
    </row>
    <row r="33" spans="2:3" ht="39" thickBot="1" x14ac:dyDescent="0.3">
      <c r="B33" s="19" t="s">
        <v>53</v>
      </c>
      <c r="C33" s="40">
        <v>6477548303</v>
      </c>
    </row>
    <row r="34" spans="2:3" ht="15.75" thickBot="1" x14ac:dyDescent="0.3">
      <c r="B34" s="19" t="s">
        <v>55</v>
      </c>
      <c r="C34" s="40">
        <v>252816983</v>
      </c>
    </row>
    <row r="35" spans="2:3" ht="41.25" customHeight="1" thickBot="1" x14ac:dyDescent="0.3">
      <c r="B35" s="19" t="s">
        <v>58</v>
      </c>
      <c r="C35" s="20">
        <f>1343875777+3691043065+621767538+513530216+4488504392+400000000+400000000+2569265048+13962652463+2938577592</f>
        <v>30929216091</v>
      </c>
    </row>
    <row r="36" spans="2:3" ht="15.75" thickBot="1" x14ac:dyDescent="0.3">
      <c r="B36" s="19" t="s">
        <v>56</v>
      </c>
      <c r="C36" s="20">
        <v>12983177618.68</v>
      </c>
    </row>
    <row r="37" spans="2:3" ht="26.25" thickBot="1" x14ac:dyDescent="0.3">
      <c r="B37" s="19" t="s">
        <v>60</v>
      </c>
      <c r="C37" s="20">
        <v>5984002295</v>
      </c>
    </row>
    <row r="38" spans="2:3" ht="26.25" thickBot="1" x14ac:dyDescent="0.3">
      <c r="B38" s="41" t="s">
        <v>61</v>
      </c>
      <c r="C38" s="40">
        <v>185151992</v>
      </c>
    </row>
    <row r="39" spans="2:3" ht="15.75" thickBot="1" x14ac:dyDescent="0.3">
      <c r="B39" s="23" t="s">
        <v>62</v>
      </c>
      <c r="C39" s="24">
        <f>C30+C31+C32+C33+C34-C35-C36-C37-C38</f>
        <v>-2897184520.1100006</v>
      </c>
    </row>
    <row r="40" spans="2:3" s="36" customFormat="1" ht="4.5" customHeight="1" thickBot="1" x14ac:dyDescent="0.3">
      <c r="B40" s="33"/>
      <c r="C40" s="34"/>
    </row>
    <row r="41" spans="2:3" ht="15.75" thickBot="1" x14ac:dyDescent="0.3">
      <c r="B41" s="131" t="s">
        <v>27</v>
      </c>
      <c r="C41" s="132"/>
    </row>
    <row r="42" spans="2:3" ht="26.25" thickBot="1" x14ac:dyDescent="0.3">
      <c r="B42" s="19" t="s">
        <v>59</v>
      </c>
      <c r="C42" s="20">
        <v>8965686029.5799999</v>
      </c>
    </row>
    <row r="43" spans="2:3" ht="15.75" thickBot="1" x14ac:dyDescent="0.3">
      <c r="B43" s="19" t="s">
        <v>57</v>
      </c>
      <c r="C43" s="20">
        <v>1776711457</v>
      </c>
    </row>
    <row r="44" spans="2:3" ht="39" thickBot="1" x14ac:dyDescent="0.3">
      <c r="B44" s="19" t="s">
        <v>52</v>
      </c>
      <c r="C44" s="20">
        <v>31296163.289999999</v>
      </c>
    </row>
    <row r="45" spans="2:3" ht="15.75" thickBot="1" x14ac:dyDescent="0.3">
      <c r="B45" s="19" t="s">
        <v>64</v>
      </c>
      <c r="C45" s="20">
        <v>0</v>
      </c>
    </row>
    <row r="46" spans="2:3" ht="26.25" thickBot="1" x14ac:dyDescent="0.3">
      <c r="B46" s="21" t="s">
        <v>28</v>
      </c>
      <c r="C46" s="22">
        <f>C42+C43-C44-C45</f>
        <v>10711101323.289999</v>
      </c>
    </row>
    <row r="47" spans="2:3" ht="7.5" customHeight="1" thickBot="1" x14ac:dyDescent="0.3">
      <c r="B47" s="27"/>
      <c r="C47" s="28"/>
    </row>
    <row r="48" spans="2:3" ht="26.25" thickBot="1" x14ac:dyDescent="0.3">
      <c r="B48" s="23" t="s">
        <v>68</v>
      </c>
      <c r="C48" s="24">
        <f>C46+C39</f>
        <v>7813916803.1799984</v>
      </c>
    </row>
    <row r="49" spans="2:3" ht="7.5" customHeight="1" thickBot="1" x14ac:dyDescent="0.3">
      <c r="B49" s="29"/>
      <c r="C49" s="29"/>
    </row>
    <row r="50" spans="2:3" ht="15.75" thickBot="1" x14ac:dyDescent="0.3">
      <c r="B50" s="131" t="s">
        <v>63</v>
      </c>
      <c r="C50" s="132"/>
    </row>
    <row r="51" spans="2:3" ht="15.75" thickBot="1" x14ac:dyDescent="0.3">
      <c r="B51" s="131" t="s">
        <v>30</v>
      </c>
      <c r="C51" s="133"/>
    </row>
    <row r="52" spans="2:3" ht="15.75" thickBot="1" x14ac:dyDescent="0.3">
      <c r="B52" s="30" t="s">
        <v>31</v>
      </c>
      <c r="C52" s="38">
        <v>8815316761</v>
      </c>
    </row>
    <row r="53" spans="2:3" ht="15.75" thickBot="1" x14ac:dyDescent="0.3">
      <c r="B53" s="19" t="s">
        <v>32</v>
      </c>
      <c r="C53" s="38">
        <v>7688685319</v>
      </c>
    </row>
    <row r="54" spans="2:3" ht="15.75" thickBot="1" x14ac:dyDescent="0.3">
      <c r="B54" s="19" t="s">
        <v>33</v>
      </c>
      <c r="C54" s="39">
        <v>1.1465000000000001</v>
      </c>
    </row>
    <row r="55" spans="2:3" ht="15.75" thickBot="1" x14ac:dyDescent="0.3">
      <c r="B55" s="19" t="s">
        <v>67</v>
      </c>
      <c r="C55" s="38">
        <v>7590002232.7600002</v>
      </c>
    </row>
  </sheetData>
  <mergeCells count="7">
    <mergeCell ref="B50:C50"/>
    <mergeCell ref="B51:C51"/>
    <mergeCell ref="B3:C3"/>
    <mergeCell ref="B4:C4"/>
    <mergeCell ref="B27:C27"/>
    <mergeCell ref="B28:C28"/>
    <mergeCell ref="B41:C4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zoomScale="114" zoomScaleNormal="114" workbookViewId="0">
      <pane xSplit="1" ySplit="6" topLeftCell="B11" activePane="bottomRight" state="frozen"/>
      <selection pane="topRight" activeCell="B1" sqref="B1"/>
      <selection pane="bottomLeft" activeCell="A7" sqref="A7"/>
      <selection pane="bottomRight" activeCell="C11" sqref="C11"/>
    </sheetView>
  </sheetViews>
  <sheetFormatPr baseColWidth="10" defaultRowHeight="15" x14ac:dyDescent="0.25"/>
  <cols>
    <col min="1" max="1" width="10.7109375" customWidth="1"/>
    <col min="2" max="2" width="13.42578125" style="42" bestFit="1" customWidth="1"/>
    <col min="3" max="3" width="13.85546875" style="42" bestFit="1" customWidth="1"/>
    <col min="4" max="5" width="15.42578125" style="42" customWidth="1"/>
    <col min="6" max="6" width="14.140625" style="42" bestFit="1" customWidth="1"/>
    <col min="7" max="7" width="16.7109375" style="42" bestFit="1" customWidth="1"/>
    <col min="8" max="8" width="16.7109375" style="42" customWidth="1"/>
    <col min="9" max="9" width="15.42578125" style="42" customWidth="1"/>
    <col min="10" max="10" width="13.42578125" style="42" customWidth="1"/>
    <col min="11" max="11" width="14.7109375" style="42" customWidth="1"/>
    <col min="12" max="12" width="23.5703125" style="42" bestFit="1" customWidth="1"/>
    <col min="13" max="14" width="19.28515625" style="42" customWidth="1"/>
    <col min="15" max="15" width="18.42578125" style="42" bestFit="1" customWidth="1"/>
    <col min="16" max="16" width="21.5703125" style="42" bestFit="1" customWidth="1"/>
    <col min="17" max="17" width="21.28515625" style="42" customWidth="1"/>
    <col min="18" max="18" width="18.7109375" style="60" customWidth="1"/>
    <col min="19" max="19" width="18.28515625" style="36" customWidth="1"/>
    <col min="20" max="20" width="17.28515625" bestFit="1" customWidth="1"/>
    <col min="21" max="21" width="19.7109375" bestFit="1" customWidth="1"/>
    <col min="22" max="22" width="16.7109375" bestFit="1" customWidth="1"/>
  </cols>
  <sheetData>
    <row r="1" spans="1:22" x14ac:dyDescent="0.25">
      <c r="S1" s="43"/>
    </row>
    <row r="2" spans="1:22" ht="18.75" x14ac:dyDescent="0.3">
      <c r="A2" s="142" t="s">
        <v>69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3" spans="1:22" ht="20.25" customHeight="1" x14ac:dyDescent="0.3">
      <c r="A3" s="143" t="s">
        <v>101</v>
      </c>
      <c r="B3" s="143"/>
      <c r="C3" s="143"/>
      <c r="D3" s="80"/>
      <c r="E3" s="80"/>
      <c r="F3" s="64"/>
      <c r="G3" s="64"/>
      <c r="H3" s="64"/>
      <c r="I3" s="64"/>
      <c r="J3" s="64"/>
      <c r="K3" s="64"/>
      <c r="L3" s="89"/>
      <c r="M3" s="50"/>
      <c r="N3" s="60"/>
      <c r="O3" s="64"/>
      <c r="P3" s="80"/>
      <c r="Q3" s="64"/>
      <c r="R3" s="65"/>
      <c r="S3" s="66"/>
    </row>
    <row r="4" spans="1:22" ht="15.75" thickBot="1" x14ac:dyDescent="0.3">
      <c r="A4" s="67" t="s">
        <v>100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5"/>
      <c r="S4" s="66"/>
    </row>
    <row r="5" spans="1:22" ht="39.75" customHeight="1" thickBot="1" x14ac:dyDescent="0.3">
      <c r="A5" s="137" t="s">
        <v>70</v>
      </c>
      <c r="B5" s="139" t="s">
        <v>71</v>
      </c>
      <c r="C5" s="140"/>
      <c r="D5" s="140"/>
      <c r="E5" s="140"/>
      <c r="F5" s="140"/>
      <c r="G5" s="140"/>
      <c r="H5" s="140"/>
      <c r="I5" s="141"/>
      <c r="J5" s="55"/>
      <c r="K5" s="55"/>
      <c r="L5" s="139" t="s">
        <v>72</v>
      </c>
      <c r="M5" s="140"/>
      <c r="N5" s="140"/>
      <c r="O5" s="140"/>
      <c r="P5" s="140"/>
      <c r="Q5" s="140"/>
      <c r="R5" s="140"/>
      <c r="S5" s="140"/>
      <c r="T5" s="141"/>
    </row>
    <row r="6" spans="1:22" ht="37.5" thickBot="1" x14ac:dyDescent="0.3">
      <c r="A6" s="138"/>
      <c r="B6" s="45" t="s">
        <v>73</v>
      </c>
      <c r="C6" s="46" t="s">
        <v>74</v>
      </c>
      <c r="D6" s="47" t="s">
        <v>75</v>
      </c>
      <c r="E6" s="47" t="s">
        <v>104</v>
      </c>
      <c r="F6" s="47" t="s">
        <v>76</v>
      </c>
      <c r="G6" s="47" t="s">
        <v>99</v>
      </c>
      <c r="H6" s="47" t="s">
        <v>94</v>
      </c>
      <c r="I6" s="59" t="s">
        <v>93</v>
      </c>
      <c r="J6" s="59" t="s">
        <v>98</v>
      </c>
      <c r="K6" s="59" t="s">
        <v>96</v>
      </c>
      <c r="L6" s="46" t="s">
        <v>73</v>
      </c>
      <c r="M6" s="46" t="s">
        <v>74</v>
      </c>
      <c r="N6" s="46" t="s">
        <v>104</v>
      </c>
      <c r="O6" s="47" t="s">
        <v>76</v>
      </c>
      <c r="P6" s="47" t="s">
        <v>97</v>
      </c>
      <c r="Q6" s="47" t="s">
        <v>94</v>
      </c>
      <c r="R6" s="47" t="s">
        <v>93</v>
      </c>
      <c r="S6" s="47" t="s">
        <v>95</v>
      </c>
      <c r="T6" s="69" t="s">
        <v>96</v>
      </c>
    </row>
    <row r="7" spans="1:22" ht="24.75" x14ac:dyDescent="0.25">
      <c r="A7" s="70" t="s">
        <v>77</v>
      </c>
      <c r="B7" s="48">
        <v>25497408</v>
      </c>
      <c r="C7" s="49">
        <v>399183.6</v>
      </c>
      <c r="D7" s="48">
        <v>0</v>
      </c>
      <c r="E7" s="48">
        <f>+B7-C7+D7</f>
        <v>25098224.399999999</v>
      </c>
      <c r="F7" s="48">
        <v>47256</v>
      </c>
      <c r="G7" s="82">
        <f t="shared" ref="G7:G12" si="0">B7-C7+D7-F7</f>
        <v>25050968.399999999</v>
      </c>
      <c r="H7" s="48">
        <v>217962.96</v>
      </c>
      <c r="I7" s="48">
        <v>0</v>
      </c>
      <c r="J7" s="48">
        <f>+H7+I7</f>
        <v>217962.96</v>
      </c>
      <c r="K7" s="82">
        <f>+J7-F7</f>
        <v>170706.96</v>
      </c>
      <c r="L7" s="50">
        <v>2494049599</v>
      </c>
      <c r="M7" s="50">
        <v>144557571</v>
      </c>
      <c r="N7" s="50">
        <f>+L7-M7</f>
        <v>2349492028</v>
      </c>
      <c r="O7" s="50">
        <v>1489717971</v>
      </c>
      <c r="P7" s="81">
        <f>+L7-M7-O7</f>
        <v>859774057</v>
      </c>
      <c r="Q7" s="61">
        <v>1598389584.4100001</v>
      </c>
      <c r="R7" s="50">
        <v>172187692.87</v>
      </c>
      <c r="S7" s="63">
        <f>+Q7+R7</f>
        <v>1770577277.2800002</v>
      </c>
      <c r="T7" s="85">
        <f>+S7-O7</f>
        <v>280859306.28000021</v>
      </c>
      <c r="U7" s="58"/>
      <c r="V7" s="58"/>
    </row>
    <row r="8" spans="1:22" ht="24.75" x14ac:dyDescent="0.25">
      <c r="A8" s="71" t="s">
        <v>78</v>
      </c>
      <c r="B8" s="48">
        <v>0</v>
      </c>
      <c r="C8" s="48">
        <v>0</v>
      </c>
      <c r="D8" s="48">
        <v>0</v>
      </c>
      <c r="E8" s="48">
        <f t="shared" ref="E8:E22" si="1">+B8-C8+D8</f>
        <v>0</v>
      </c>
      <c r="F8" s="48">
        <v>0</v>
      </c>
      <c r="G8" s="82">
        <f t="shared" si="0"/>
        <v>0</v>
      </c>
      <c r="H8" s="48">
        <v>0</v>
      </c>
      <c r="I8" s="48">
        <v>0</v>
      </c>
      <c r="J8" s="48">
        <f t="shared" ref="J8:J22" si="2">+H8+I8</f>
        <v>0</v>
      </c>
      <c r="K8" s="82">
        <f t="shared" ref="K8:K22" si="3">+J8-F8</f>
        <v>0</v>
      </c>
      <c r="L8" s="50">
        <v>6740711201.1999998</v>
      </c>
      <c r="M8" s="50">
        <v>387276675.19999999</v>
      </c>
      <c r="N8" s="50">
        <f t="shared" ref="N8:N22" si="4">+L8-M8</f>
        <v>6353434526</v>
      </c>
      <c r="O8" s="50">
        <v>3985621561</v>
      </c>
      <c r="P8" s="81">
        <v>2367812965</v>
      </c>
      <c r="Q8" s="61">
        <v>4290979253.8000002</v>
      </c>
      <c r="R8" s="50">
        <v>0</v>
      </c>
      <c r="S8" s="63">
        <f t="shared" ref="S8:S22" si="5">+Q8+R8</f>
        <v>4290979253.8000002</v>
      </c>
      <c r="T8" s="85">
        <f t="shared" ref="T8:T22" si="6">+S8-O8</f>
        <v>305357692.80000019</v>
      </c>
      <c r="V8" s="58"/>
    </row>
    <row r="9" spans="1:22" ht="27.75" customHeight="1" x14ac:dyDescent="0.25">
      <c r="A9" s="72" t="s">
        <v>79</v>
      </c>
      <c r="B9" s="51"/>
      <c r="C9" s="51"/>
      <c r="D9" s="48"/>
      <c r="E9" s="48">
        <f t="shared" si="1"/>
        <v>0</v>
      </c>
      <c r="F9" s="48"/>
      <c r="G9" s="82">
        <f t="shared" si="0"/>
        <v>0</v>
      </c>
      <c r="H9" s="48">
        <v>0</v>
      </c>
      <c r="I9" s="48">
        <v>0</v>
      </c>
      <c r="J9" s="48">
        <f t="shared" si="2"/>
        <v>0</v>
      </c>
      <c r="K9" s="82">
        <f t="shared" si="3"/>
        <v>0</v>
      </c>
      <c r="L9" s="50">
        <v>6047857015.6000004</v>
      </c>
      <c r="M9" s="50">
        <v>353208699.60000002</v>
      </c>
      <c r="N9" s="50">
        <f t="shared" si="4"/>
        <v>5694648316</v>
      </c>
      <c r="O9" s="50">
        <v>3176156216</v>
      </c>
      <c r="P9" s="81">
        <v>2518492100</v>
      </c>
      <c r="Q9" s="61">
        <v>3864522927.79</v>
      </c>
      <c r="R9" s="50">
        <v>350447314.93000001</v>
      </c>
      <c r="S9" s="63">
        <f t="shared" si="5"/>
        <v>4214970242.7199998</v>
      </c>
      <c r="T9" s="85">
        <f t="shared" si="6"/>
        <v>1038814026.7199998</v>
      </c>
      <c r="U9" s="56"/>
    </row>
    <row r="10" spans="1:22" ht="36.75" x14ac:dyDescent="0.25">
      <c r="A10" s="72" t="s">
        <v>80</v>
      </c>
      <c r="B10" s="51"/>
      <c r="C10" s="51"/>
      <c r="D10" s="48"/>
      <c r="E10" s="48">
        <f t="shared" si="1"/>
        <v>0</v>
      </c>
      <c r="F10" s="48"/>
      <c r="G10" s="82">
        <f t="shared" si="0"/>
        <v>0</v>
      </c>
      <c r="H10" s="48">
        <v>0</v>
      </c>
      <c r="I10" s="48">
        <v>0</v>
      </c>
      <c r="J10" s="48">
        <f t="shared" si="2"/>
        <v>0</v>
      </c>
      <c r="K10" s="82">
        <f t="shared" si="3"/>
        <v>0</v>
      </c>
      <c r="L10" s="52">
        <v>3416534436</v>
      </c>
      <c r="M10" s="50">
        <v>199919404</v>
      </c>
      <c r="N10" s="50">
        <f t="shared" si="4"/>
        <v>3216615032</v>
      </c>
      <c r="O10" s="50">
        <v>1772576449</v>
      </c>
      <c r="P10" s="81">
        <f t="shared" ref="P10:P17" si="7">+L10-M10-O10</f>
        <v>1444038583</v>
      </c>
      <c r="Q10" s="61">
        <v>2179620586.3299999</v>
      </c>
      <c r="R10" s="50">
        <v>237265667.61000001</v>
      </c>
      <c r="S10" s="63">
        <f t="shared" si="5"/>
        <v>2416886253.9400001</v>
      </c>
      <c r="T10" s="85">
        <f t="shared" si="6"/>
        <v>644309804.94000006</v>
      </c>
      <c r="U10" s="56"/>
    </row>
    <row r="11" spans="1:22" ht="24.75" x14ac:dyDescent="0.25">
      <c r="A11" s="72" t="s">
        <v>81</v>
      </c>
      <c r="B11" s="51"/>
      <c r="C11" s="51"/>
      <c r="D11" s="48"/>
      <c r="E11" s="48">
        <f t="shared" si="1"/>
        <v>0</v>
      </c>
      <c r="F11" s="48"/>
      <c r="G11" s="82">
        <f t="shared" si="0"/>
        <v>0</v>
      </c>
      <c r="H11" s="48">
        <v>0</v>
      </c>
      <c r="I11" s="48">
        <v>0</v>
      </c>
      <c r="J11" s="48">
        <f t="shared" si="2"/>
        <v>0</v>
      </c>
      <c r="K11" s="82">
        <f t="shared" si="3"/>
        <v>0</v>
      </c>
      <c r="L11" s="52">
        <v>3767084322.5999999</v>
      </c>
      <c r="M11" s="50">
        <v>218610302.59999999</v>
      </c>
      <c r="N11" s="50">
        <f t="shared" si="4"/>
        <v>3548474020</v>
      </c>
      <c r="O11" s="50">
        <v>2124134267</v>
      </c>
      <c r="P11" s="81">
        <v>1424339753</v>
      </c>
      <c r="Q11" s="61">
        <v>2412858096.9499998</v>
      </c>
      <c r="R11" s="50">
        <v>218360749.81</v>
      </c>
      <c r="S11" s="63">
        <f t="shared" si="5"/>
        <v>2631218846.7599998</v>
      </c>
      <c r="T11" s="85">
        <f t="shared" si="6"/>
        <v>507084579.75999975</v>
      </c>
      <c r="U11" s="56"/>
    </row>
    <row r="12" spans="1:22" ht="24.75" x14ac:dyDescent="0.25">
      <c r="A12" s="72" t="s">
        <v>82</v>
      </c>
      <c r="B12" s="51"/>
      <c r="C12" s="51"/>
      <c r="D12" s="48"/>
      <c r="E12" s="48">
        <f t="shared" si="1"/>
        <v>0</v>
      </c>
      <c r="F12" s="48"/>
      <c r="G12" s="82">
        <f t="shared" si="0"/>
        <v>0</v>
      </c>
      <c r="H12" s="48">
        <v>0</v>
      </c>
      <c r="I12" s="48">
        <v>0</v>
      </c>
      <c r="J12" s="48">
        <f t="shared" si="2"/>
        <v>0</v>
      </c>
      <c r="K12" s="82">
        <f t="shared" si="3"/>
        <v>0</v>
      </c>
      <c r="L12" s="50">
        <v>1801125078.2</v>
      </c>
      <c r="M12" s="50">
        <v>107093981.2</v>
      </c>
      <c r="N12" s="50">
        <f t="shared" si="4"/>
        <v>1694031097</v>
      </c>
      <c r="O12" s="50">
        <v>984238450</v>
      </c>
      <c r="P12" s="81">
        <f t="shared" si="7"/>
        <v>709792647</v>
      </c>
      <c r="Q12" s="61">
        <v>1141055497.55</v>
      </c>
      <c r="R12" s="50">
        <v>125757396.23999999</v>
      </c>
      <c r="S12" s="63">
        <f t="shared" si="5"/>
        <v>1266812893.79</v>
      </c>
      <c r="T12" s="85">
        <f t="shared" si="6"/>
        <v>282574443.78999996</v>
      </c>
      <c r="U12" s="56"/>
    </row>
    <row r="13" spans="1:22" ht="24.75" x14ac:dyDescent="0.25">
      <c r="A13" s="73" t="s">
        <v>83</v>
      </c>
      <c r="B13" s="62">
        <v>2499715925.5999999</v>
      </c>
      <c r="C13" s="62">
        <v>34940601.600000001</v>
      </c>
      <c r="D13" s="62">
        <v>32591221</v>
      </c>
      <c r="E13" s="48">
        <f t="shared" si="1"/>
        <v>2497366545</v>
      </c>
      <c r="F13" s="62">
        <v>2074807655</v>
      </c>
      <c r="G13" s="83">
        <f>+B13-C13+D13-F13</f>
        <v>422558890</v>
      </c>
      <c r="H13" s="62">
        <v>817017509.58000004</v>
      </c>
      <c r="I13" s="62">
        <v>450392.19</v>
      </c>
      <c r="J13" s="62">
        <f t="shared" si="2"/>
        <v>817467901.7700001</v>
      </c>
      <c r="K13" s="83">
        <f t="shared" si="3"/>
        <v>-1257339753.23</v>
      </c>
      <c r="L13" s="50">
        <v>5780054024</v>
      </c>
      <c r="M13" s="50">
        <v>373574182</v>
      </c>
      <c r="N13" s="50">
        <f t="shared" si="4"/>
        <v>5406479842</v>
      </c>
      <c r="O13" s="50">
        <v>2824497658</v>
      </c>
      <c r="P13" s="81">
        <f t="shared" si="7"/>
        <v>2581982184</v>
      </c>
      <c r="Q13" s="61">
        <v>3984932866.21</v>
      </c>
      <c r="R13" s="50">
        <v>439117711.50999999</v>
      </c>
      <c r="S13" s="63">
        <f t="shared" si="5"/>
        <v>4424050577.7200003</v>
      </c>
      <c r="T13" s="85">
        <f t="shared" si="6"/>
        <v>1599552919.7200003</v>
      </c>
      <c r="U13" s="56"/>
    </row>
    <row r="14" spans="1:22" ht="24.75" x14ac:dyDescent="0.25">
      <c r="A14" s="72" t="s">
        <v>84</v>
      </c>
      <c r="B14" s="48">
        <v>74017905</v>
      </c>
      <c r="C14" s="48">
        <v>3584089.6</v>
      </c>
      <c r="D14" s="48">
        <v>280642</v>
      </c>
      <c r="E14" s="48">
        <f t="shared" si="1"/>
        <v>70714457.400000006</v>
      </c>
      <c r="F14" s="48">
        <v>0</v>
      </c>
      <c r="G14" s="82">
        <f>B14-C14+D14-F14</f>
        <v>70714457.400000006</v>
      </c>
      <c r="H14" s="48">
        <v>43008693.399999999</v>
      </c>
      <c r="I14" s="48">
        <v>0</v>
      </c>
      <c r="J14" s="48">
        <f t="shared" si="2"/>
        <v>43008693.399999999</v>
      </c>
      <c r="K14" s="82">
        <f t="shared" si="3"/>
        <v>43008693.399999999</v>
      </c>
      <c r="L14" s="50">
        <v>3498603645</v>
      </c>
      <c r="M14" s="50">
        <v>208964082</v>
      </c>
      <c r="N14" s="50">
        <f t="shared" si="4"/>
        <v>3289639563</v>
      </c>
      <c r="O14" s="50">
        <v>1534054447</v>
      </c>
      <c r="P14" s="81">
        <f>+L14-M14-O14</f>
        <v>1755585116</v>
      </c>
      <c r="Q14" s="61">
        <v>2216144301.0999999</v>
      </c>
      <c r="R14" s="50">
        <v>246219940.72999999</v>
      </c>
      <c r="S14" s="63">
        <f t="shared" si="5"/>
        <v>2462364241.8299999</v>
      </c>
      <c r="T14" s="85">
        <f t="shared" si="6"/>
        <v>928309794.82999992</v>
      </c>
      <c r="U14" s="57"/>
    </row>
    <row r="15" spans="1:22" ht="24.75" x14ac:dyDescent="0.25">
      <c r="A15" s="72" t="s">
        <v>85</v>
      </c>
      <c r="B15" s="51"/>
      <c r="C15" s="51"/>
      <c r="D15" s="48"/>
      <c r="E15" s="48">
        <f t="shared" si="1"/>
        <v>0</v>
      </c>
      <c r="F15" s="48"/>
      <c r="G15" s="82">
        <v>0</v>
      </c>
      <c r="H15" s="48">
        <v>0</v>
      </c>
      <c r="I15" s="48">
        <v>0</v>
      </c>
      <c r="J15" s="48">
        <f t="shared" si="2"/>
        <v>0</v>
      </c>
      <c r="K15" s="82">
        <f t="shared" si="3"/>
        <v>0</v>
      </c>
      <c r="L15" s="50">
        <v>1744905350</v>
      </c>
      <c r="M15" s="50">
        <v>101706639</v>
      </c>
      <c r="N15" s="50">
        <f t="shared" si="4"/>
        <v>1643198711</v>
      </c>
      <c r="O15" s="50">
        <v>973176608.57000005</v>
      </c>
      <c r="P15" s="81">
        <f t="shared" si="7"/>
        <v>670022102.42999995</v>
      </c>
      <c r="Q15" s="61">
        <v>1115434436.1400001</v>
      </c>
      <c r="R15" s="50">
        <v>120868230.95999999</v>
      </c>
      <c r="S15" s="63">
        <f t="shared" si="5"/>
        <v>1236302667.1000001</v>
      </c>
      <c r="T15" s="85">
        <f t="shared" si="6"/>
        <v>263126058.53000009</v>
      </c>
    </row>
    <row r="16" spans="1:22" ht="36.75" x14ac:dyDescent="0.25">
      <c r="A16" s="72" t="s">
        <v>86</v>
      </c>
      <c r="B16" s="51"/>
      <c r="C16" s="51"/>
      <c r="D16" s="48"/>
      <c r="E16" s="48">
        <f t="shared" si="1"/>
        <v>0</v>
      </c>
      <c r="F16" s="48"/>
      <c r="G16" s="82">
        <f>B16-C16+D16-F16</f>
        <v>0</v>
      </c>
      <c r="H16" s="48">
        <v>0</v>
      </c>
      <c r="I16" s="48">
        <v>0</v>
      </c>
      <c r="J16" s="48">
        <f t="shared" si="2"/>
        <v>0</v>
      </c>
      <c r="K16" s="82">
        <f t="shared" si="3"/>
        <v>0</v>
      </c>
      <c r="L16" s="50">
        <v>3181716434.8000002</v>
      </c>
      <c r="M16" s="50">
        <v>186850400.80000001</v>
      </c>
      <c r="N16" s="50">
        <f t="shared" si="4"/>
        <v>2994866034</v>
      </c>
      <c r="O16" s="50">
        <v>2066820933</v>
      </c>
      <c r="P16" s="81">
        <v>928045101</v>
      </c>
      <c r="Q16" s="61">
        <v>2026360850.98</v>
      </c>
      <c r="R16" s="50">
        <v>221455422.03999999</v>
      </c>
      <c r="S16" s="63">
        <f t="shared" si="5"/>
        <v>2247816273.02</v>
      </c>
      <c r="T16" s="85">
        <f t="shared" si="6"/>
        <v>180995340.01999998</v>
      </c>
    </row>
    <row r="17" spans="1:22" ht="24.75" x14ac:dyDescent="0.25">
      <c r="A17" s="72" t="s">
        <v>87</v>
      </c>
      <c r="B17" s="48">
        <v>16813968</v>
      </c>
      <c r="C17" s="48">
        <v>157875</v>
      </c>
      <c r="D17" s="48">
        <v>19781</v>
      </c>
      <c r="E17" s="48">
        <f t="shared" si="1"/>
        <v>16675874</v>
      </c>
      <c r="F17" s="48">
        <v>0</v>
      </c>
      <c r="G17" s="82">
        <f>B17-C17+D17-F17</f>
        <v>16675874</v>
      </c>
      <c r="H17" s="48">
        <v>2500044.6</v>
      </c>
      <c r="I17" s="48">
        <v>463817.18</v>
      </c>
      <c r="J17" s="48">
        <f t="shared" si="2"/>
        <v>2963861.7800000003</v>
      </c>
      <c r="K17" s="82">
        <f t="shared" si="3"/>
        <v>2963861.7800000003</v>
      </c>
      <c r="L17" s="50">
        <v>4551289493</v>
      </c>
      <c r="M17" s="50">
        <v>268112505</v>
      </c>
      <c r="N17" s="50">
        <f t="shared" si="4"/>
        <v>4283176988</v>
      </c>
      <c r="O17" s="50">
        <v>2075054558</v>
      </c>
      <c r="P17" s="81">
        <f t="shared" si="7"/>
        <v>2208122430</v>
      </c>
      <c r="Q17" s="61">
        <v>2898744530.25</v>
      </c>
      <c r="R17" s="50">
        <v>316235455.31</v>
      </c>
      <c r="S17" s="63">
        <f t="shared" si="5"/>
        <v>3214979985.5599999</v>
      </c>
      <c r="T17" s="85">
        <f t="shared" si="6"/>
        <v>1139925427.5599999</v>
      </c>
    </row>
    <row r="18" spans="1:22" ht="36.75" x14ac:dyDescent="0.25">
      <c r="A18" s="72" t="s">
        <v>88</v>
      </c>
      <c r="B18" s="51">
        <v>6720240</v>
      </c>
      <c r="C18" s="51">
        <v>265266</v>
      </c>
      <c r="D18" s="48">
        <v>0</v>
      </c>
      <c r="E18" s="48">
        <f t="shared" si="1"/>
        <v>6454974</v>
      </c>
      <c r="F18" s="48">
        <v>0</v>
      </c>
      <c r="G18" s="82">
        <f>B18-C18+D18-F18</f>
        <v>6454974</v>
      </c>
      <c r="H18" s="48">
        <v>0</v>
      </c>
      <c r="I18" s="48">
        <v>0</v>
      </c>
      <c r="J18" s="48">
        <f t="shared" si="2"/>
        <v>0</v>
      </c>
      <c r="K18" s="82">
        <f t="shared" si="3"/>
        <v>0</v>
      </c>
      <c r="L18" s="50">
        <v>3122537412</v>
      </c>
      <c r="M18" s="50">
        <v>182377577</v>
      </c>
      <c r="N18" s="50">
        <f t="shared" si="4"/>
        <v>2940159835</v>
      </c>
      <c r="O18" s="53">
        <v>1763991719</v>
      </c>
      <c r="P18" s="81">
        <f>+L18-M18-O18</f>
        <v>1176168116</v>
      </c>
      <c r="Q18" s="61">
        <v>1993791396.0699999</v>
      </c>
      <c r="R18" s="50">
        <v>216702174.47999999</v>
      </c>
      <c r="S18" s="63">
        <f t="shared" si="5"/>
        <v>2210493570.5499997</v>
      </c>
      <c r="T18" s="85">
        <f t="shared" si="6"/>
        <v>446501851.54999971</v>
      </c>
    </row>
    <row r="19" spans="1:22" ht="24.75" x14ac:dyDescent="0.25">
      <c r="A19" s="72" t="s">
        <v>89</v>
      </c>
      <c r="B19" s="51">
        <v>5250132</v>
      </c>
      <c r="C19" s="51">
        <v>121117</v>
      </c>
      <c r="D19" s="48">
        <v>0</v>
      </c>
      <c r="E19" s="48">
        <f t="shared" si="1"/>
        <v>5129015</v>
      </c>
      <c r="F19" s="48">
        <v>0</v>
      </c>
      <c r="G19" s="82">
        <f>+B19-C19</f>
        <v>5129015</v>
      </c>
      <c r="H19" s="48">
        <v>871599</v>
      </c>
      <c r="I19" s="48">
        <v>0</v>
      </c>
      <c r="J19" s="48">
        <f t="shared" si="2"/>
        <v>871599</v>
      </c>
      <c r="K19" s="82">
        <f t="shared" si="3"/>
        <v>871599</v>
      </c>
      <c r="L19" s="50">
        <v>4845595717</v>
      </c>
      <c r="M19" s="50">
        <v>283192939</v>
      </c>
      <c r="N19" s="50">
        <f t="shared" si="4"/>
        <v>4562402778</v>
      </c>
      <c r="O19" s="53">
        <v>2622539892</v>
      </c>
      <c r="P19" s="81">
        <f>+L19-M19-O19</f>
        <v>1939862886</v>
      </c>
      <c r="Q19" s="61">
        <v>3093218827.4200001</v>
      </c>
      <c r="R19" s="50">
        <v>336215623.23000002</v>
      </c>
      <c r="S19" s="63">
        <f t="shared" si="5"/>
        <v>3429434450.6500001</v>
      </c>
      <c r="T19" s="85">
        <f t="shared" si="6"/>
        <v>806894558.6500001</v>
      </c>
    </row>
    <row r="20" spans="1:22" ht="24.75" x14ac:dyDescent="0.25">
      <c r="A20" s="72" t="s">
        <v>90</v>
      </c>
      <c r="B20" s="48">
        <v>3297025.6</v>
      </c>
      <c r="C20" s="51">
        <v>35081.4</v>
      </c>
      <c r="D20" s="48"/>
      <c r="E20" s="48">
        <f t="shared" si="1"/>
        <v>3261944.2</v>
      </c>
      <c r="F20" s="48"/>
      <c r="G20" s="82">
        <f>+B20-C20</f>
        <v>3261944.2</v>
      </c>
      <c r="H20" s="48">
        <v>0</v>
      </c>
      <c r="I20" s="48">
        <v>144575</v>
      </c>
      <c r="J20" s="48">
        <f t="shared" si="2"/>
        <v>144575</v>
      </c>
      <c r="K20" s="82">
        <f t="shared" si="3"/>
        <v>144575</v>
      </c>
      <c r="L20" s="50">
        <v>3879334969.4000001</v>
      </c>
      <c r="M20" s="50">
        <v>226422738.40000001</v>
      </c>
      <c r="N20" s="50">
        <f t="shared" si="4"/>
        <v>3652912231</v>
      </c>
      <c r="O20" s="50">
        <v>2271474381</v>
      </c>
      <c r="P20" s="81">
        <f>+L20-M20-O20</f>
        <v>1381437850</v>
      </c>
      <c r="Q20" s="61">
        <v>2506970837.54</v>
      </c>
      <c r="R20" s="50">
        <v>269674018.23000002</v>
      </c>
      <c r="S20" s="63">
        <f t="shared" si="5"/>
        <v>2776644855.77</v>
      </c>
      <c r="T20" s="85">
        <f t="shared" si="6"/>
        <v>505170474.76999998</v>
      </c>
      <c r="V20" s="58"/>
    </row>
    <row r="21" spans="1:22" ht="24.75" x14ac:dyDescent="0.25">
      <c r="A21" s="72" t="s">
        <v>91</v>
      </c>
      <c r="B21" s="51">
        <f>+C21+G21</f>
        <v>91637</v>
      </c>
      <c r="C21" s="51">
        <v>4275</v>
      </c>
      <c r="D21" s="48"/>
      <c r="E21" s="48">
        <f t="shared" si="1"/>
        <v>87362</v>
      </c>
      <c r="F21" s="48"/>
      <c r="G21" s="82">
        <v>87362</v>
      </c>
      <c r="H21" s="48">
        <v>0</v>
      </c>
      <c r="I21" s="48">
        <v>0</v>
      </c>
      <c r="J21" s="48">
        <f t="shared" si="2"/>
        <v>0</v>
      </c>
      <c r="K21" s="82">
        <f t="shared" si="3"/>
        <v>0</v>
      </c>
      <c r="L21" s="50">
        <f>+M21+O21+P21</f>
        <v>2949847467.4000001</v>
      </c>
      <c r="M21" s="50">
        <v>172443600.40000001</v>
      </c>
      <c r="N21" s="50">
        <f t="shared" si="4"/>
        <v>2777403867</v>
      </c>
      <c r="O21" s="50">
        <v>1674265832</v>
      </c>
      <c r="P21" s="81">
        <v>1103138035</v>
      </c>
      <c r="Q21" s="61">
        <v>1884530897.3099999</v>
      </c>
      <c r="R21" s="50">
        <v>204005395.02000001</v>
      </c>
      <c r="S21" s="63">
        <f t="shared" si="5"/>
        <v>2088536292.3299999</v>
      </c>
      <c r="T21" s="85">
        <f t="shared" si="6"/>
        <v>414270460.32999992</v>
      </c>
      <c r="V21" s="58"/>
    </row>
    <row r="22" spans="1:22" s="54" customFormat="1" ht="15.75" thickBot="1" x14ac:dyDescent="0.3">
      <c r="A22" s="74" t="s">
        <v>92</v>
      </c>
      <c r="B22" s="76">
        <f t="shared" ref="B22:F22" si="8">SUM(B7:B21)</f>
        <v>2631404241.1999998</v>
      </c>
      <c r="C22" s="76">
        <f t="shared" si="8"/>
        <v>39507489.200000003</v>
      </c>
      <c r="D22" s="76">
        <f t="shared" si="8"/>
        <v>32891644</v>
      </c>
      <c r="E22" s="48">
        <f t="shared" si="1"/>
        <v>2624788396</v>
      </c>
      <c r="F22" s="76">
        <f t="shared" si="8"/>
        <v>2074854911</v>
      </c>
      <c r="G22" s="87">
        <f>SUM(G7:G21)</f>
        <v>549933485</v>
      </c>
      <c r="H22" s="76">
        <f>SUM(H7:H21)</f>
        <v>863615809.54000008</v>
      </c>
      <c r="I22" s="76">
        <f>SUM(I7:I21)</f>
        <v>1058784.3700000001</v>
      </c>
      <c r="J22" s="77">
        <f t="shared" si="2"/>
        <v>864674593.91000009</v>
      </c>
      <c r="K22" s="84">
        <f t="shared" si="3"/>
        <v>-1210180317.0899999</v>
      </c>
      <c r="L22" s="79">
        <f>SUM(L7:L21)</f>
        <v>57821246165.200012</v>
      </c>
      <c r="M22" s="79">
        <f t="shared" ref="M22:O22" si="9">SUM(M7:M21)</f>
        <v>3414311297.2000003</v>
      </c>
      <c r="N22" s="50">
        <f t="shared" si="4"/>
        <v>54406934868.000015</v>
      </c>
      <c r="O22" s="79">
        <f t="shared" si="9"/>
        <v>31338320942.57</v>
      </c>
      <c r="P22" s="88">
        <f>SUM(P7:P21)</f>
        <v>23068613925.43</v>
      </c>
      <c r="Q22" s="78">
        <f>SUM(Q7:Q21)</f>
        <v>37207554889.849991</v>
      </c>
      <c r="R22" s="79">
        <f>SUM(R7:R21)</f>
        <v>3474512792.9700003</v>
      </c>
      <c r="S22" s="75">
        <f t="shared" si="5"/>
        <v>40682067682.819992</v>
      </c>
      <c r="T22" s="86">
        <f t="shared" si="6"/>
        <v>9343746740.2499924</v>
      </c>
    </row>
    <row r="23" spans="1:22" x14ac:dyDescent="0.25">
      <c r="A23" s="36"/>
    </row>
    <row r="28" spans="1:22" x14ac:dyDescent="0.25">
      <c r="B28" s="44"/>
      <c r="F28" s="44"/>
      <c r="I28" s="44"/>
    </row>
    <row r="29" spans="1:22" x14ac:dyDescent="0.25">
      <c r="F29" s="44"/>
    </row>
    <row r="30" spans="1:22" x14ac:dyDescent="0.25">
      <c r="B30" s="44"/>
      <c r="F30" s="44"/>
    </row>
  </sheetData>
  <mergeCells count="5">
    <mergeCell ref="A5:A6"/>
    <mergeCell ref="B5:I5"/>
    <mergeCell ref="A2:Q2"/>
    <mergeCell ref="L5:T5"/>
    <mergeCell ref="A3:C3"/>
  </mergeCells>
  <printOptions horizontalCentered="1" verticalCentered="1"/>
  <pageMargins left="0.55118110236220474" right="0.19685039370078741" top="0.26" bottom="0.54" header="0.31496062992125984" footer="0.31496062992125984"/>
  <pageSetup paperSize="11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workbookViewId="0">
      <pane xSplit="1" ySplit="5" topLeftCell="I6" activePane="bottomRight" state="frozen"/>
      <selection pane="topRight" activeCell="B1" sqref="B1"/>
      <selection pane="bottomLeft" activeCell="A6" sqref="A6"/>
      <selection pane="bottomRight" activeCell="N11" sqref="N11"/>
    </sheetView>
  </sheetViews>
  <sheetFormatPr baseColWidth="10" defaultRowHeight="15" x14ac:dyDescent="0.25"/>
  <cols>
    <col min="1" max="1" width="12.28515625" customWidth="1"/>
    <col min="2" max="3" width="15.85546875" hidden="1" customWidth="1"/>
    <col min="4" max="4" width="15" hidden="1" customWidth="1"/>
    <col min="5" max="5" width="14.7109375" hidden="1" customWidth="1"/>
    <col min="6" max="6" width="15.85546875" hidden="1" customWidth="1"/>
    <col min="7" max="7" width="14.7109375" hidden="1" customWidth="1"/>
    <col min="8" max="8" width="15.42578125" hidden="1" customWidth="1"/>
    <col min="9" max="9" width="16.42578125" customWidth="1"/>
    <col min="10" max="10" width="16.5703125" customWidth="1"/>
    <col min="11" max="12" width="16" customWidth="1"/>
    <col min="13" max="13" width="16.28515625" customWidth="1"/>
    <col min="14" max="14" width="15.140625" customWidth="1"/>
    <col min="15" max="15" width="18.5703125" style="56" customWidth="1"/>
    <col min="16" max="16" width="20.140625" style="56" customWidth="1"/>
    <col min="17" max="17" width="18.85546875" customWidth="1"/>
    <col min="18" max="18" width="19.42578125" customWidth="1"/>
    <col min="19" max="19" width="28.42578125" customWidth="1"/>
    <col min="20" max="20" width="15.5703125" bestFit="1" customWidth="1"/>
    <col min="21" max="21" width="18.28515625" bestFit="1" customWidth="1"/>
  </cols>
  <sheetData>
    <row r="1" spans="1:22" x14ac:dyDescent="0.25">
      <c r="B1" s="56"/>
      <c r="C1" s="56"/>
      <c r="D1" s="57"/>
    </row>
    <row r="2" spans="1:22" ht="15.75" x14ac:dyDescent="0.25">
      <c r="A2" s="145" t="s">
        <v>147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T2" s="57"/>
    </row>
    <row r="3" spans="1:22" x14ac:dyDescent="0.25">
      <c r="G3" s="36"/>
    </row>
    <row r="4" spans="1:22" x14ac:dyDescent="0.25">
      <c r="A4" s="123" t="s">
        <v>70</v>
      </c>
      <c r="B4" s="144" t="s">
        <v>102</v>
      </c>
      <c r="C4" s="144"/>
      <c r="D4" s="144"/>
      <c r="E4" s="144"/>
      <c r="F4" s="144"/>
      <c r="G4" s="144"/>
      <c r="H4" s="144"/>
      <c r="I4" s="125" t="s">
        <v>103</v>
      </c>
      <c r="J4" s="126"/>
      <c r="K4" s="126"/>
      <c r="L4" s="126"/>
      <c r="M4" s="126"/>
      <c r="N4" s="127"/>
      <c r="O4" s="128" t="s">
        <v>119</v>
      </c>
      <c r="P4" s="129"/>
      <c r="Q4" s="129"/>
      <c r="R4" s="130"/>
    </row>
    <row r="5" spans="1:22" ht="45" x14ac:dyDescent="0.25">
      <c r="A5" s="124"/>
      <c r="B5" s="103" t="s">
        <v>106</v>
      </c>
      <c r="C5" s="103" t="s">
        <v>121</v>
      </c>
      <c r="D5" s="103" t="s">
        <v>143</v>
      </c>
      <c r="E5" s="104" t="s">
        <v>99</v>
      </c>
      <c r="F5" s="117" t="s">
        <v>131</v>
      </c>
      <c r="G5" s="104" t="s">
        <v>142</v>
      </c>
      <c r="H5" s="104" t="s">
        <v>96</v>
      </c>
      <c r="I5" s="103" t="s">
        <v>107</v>
      </c>
      <c r="J5" s="103" t="s">
        <v>140</v>
      </c>
      <c r="K5" s="104" t="s">
        <v>97</v>
      </c>
      <c r="L5" s="104" t="s">
        <v>130</v>
      </c>
      <c r="M5" s="104" t="s">
        <v>141</v>
      </c>
      <c r="N5" s="104" t="s">
        <v>96</v>
      </c>
      <c r="O5" s="93" t="s">
        <v>131</v>
      </c>
      <c r="P5" s="93" t="s">
        <v>130</v>
      </c>
      <c r="Q5" s="93" t="s">
        <v>117</v>
      </c>
      <c r="R5" s="93" t="s">
        <v>118</v>
      </c>
      <c r="S5" s="93" t="s">
        <v>120</v>
      </c>
      <c r="T5" s="56"/>
      <c r="U5" s="118">
        <v>1172868758</v>
      </c>
      <c r="V5" s="56"/>
    </row>
    <row r="6" spans="1:22" s="36" customFormat="1" ht="23.25" x14ac:dyDescent="0.25">
      <c r="A6" s="119" t="s">
        <v>133</v>
      </c>
      <c r="B6" s="120">
        <v>9666183</v>
      </c>
      <c r="C6" s="120">
        <v>0</v>
      </c>
      <c r="D6" s="102">
        <v>47256</v>
      </c>
      <c r="E6" s="102">
        <f>+B6-D6</f>
        <v>9618927</v>
      </c>
      <c r="F6" s="102">
        <v>26013413</v>
      </c>
      <c r="G6" s="102">
        <v>217962.96</v>
      </c>
      <c r="H6" s="102">
        <f>+G6-D6</f>
        <v>170706.96</v>
      </c>
      <c r="I6" s="102">
        <v>2349492028</v>
      </c>
      <c r="J6" s="111">
        <v>1489717971</v>
      </c>
      <c r="K6" s="102">
        <f>I6-J6</f>
        <v>859774057</v>
      </c>
      <c r="L6" s="102">
        <v>859774057</v>
      </c>
      <c r="M6" s="102">
        <v>1770577277.2800002</v>
      </c>
      <c r="N6" s="102">
        <v>280859306.28000021</v>
      </c>
      <c r="O6" s="102">
        <v>26013413</v>
      </c>
      <c r="P6" s="102">
        <v>859774057</v>
      </c>
      <c r="Q6" s="110">
        <f t="shared" ref="Q6:Q20" si="0">O6-E6</f>
        <v>16394486</v>
      </c>
      <c r="R6" s="110">
        <f t="shared" ref="R6:R20" si="1">K6-P6</f>
        <v>0</v>
      </c>
      <c r="S6" s="114" t="s">
        <v>145</v>
      </c>
      <c r="U6" s="102">
        <v>985323048</v>
      </c>
    </row>
    <row r="7" spans="1:22" s="36" customFormat="1" ht="23.25" x14ac:dyDescent="0.25">
      <c r="A7" s="119" t="s">
        <v>78</v>
      </c>
      <c r="B7" s="120">
        <v>0</v>
      </c>
      <c r="C7" s="120"/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6353434526</v>
      </c>
      <c r="J7" s="111">
        <f>3985621561+46938834</f>
        <v>4032560395</v>
      </c>
      <c r="K7" s="102">
        <f t="shared" ref="K7:K20" si="2">I7-J7</f>
        <v>2320874131</v>
      </c>
      <c r="L7" s="102">
        <v>2367812965</v>
      </c>
      <c r="M7" s="102">
        <v>4290979253.8000002</v>
      </c>
      <c r="N7" s="102">
        <v>305357692.80000019</v>
      </c>
      <c r="O7" s="102">
        <v>7829393</v>
      </c>
      <c r="P7" s="102">
        <v>2367812965</v>
      </c>
      <c r="Q7" s="110">
        <f t="shared" si="0"/>
        <v>7829393</v>
      </c>
      <c r="R7" s="110">
        <f t="shared" si="1"/>
        <v>-46938834</v>
      </c>
      <c r="S7" s="114"/>
      <c r="U7" s="111">
        <f>189326151+321000000+462976257+199566350</f>
        <v>1172868758</v>
      </c>
    </row>
    <row r="8" spans="1:22" s="36" customFormat="1" ht="23.25" x14ac:dyDescent="0.25">
      <c r="A8" s="105" t="s">
        <v>79</v>
      </c>
      <c r="B8" s="106">
        <v>0</v>
      </c>
      <c r="C8" s="106"/>
      <c r="D8" s="102"/>
      <c r="E8" s="102">
        <v>0</v>
      </c>
      <c r="F8" s="102">
        <v>0</v>
      </c>
      <c r="G8" s="102">
        <v>0</v>
      </c>
      <c r="H8" s="102">
        <v>0</v>
      </c>
      <c r="I8" s="102">
        <v>5694651316</v>
      </c>
      <c r="J8" s="111">
        <f>3176159216+659995300</f>
        <v>3836154516</v>
      </c>
      <c r="K8" s="102">
        <f t="shared" si="2"/>
        <v>1858496800</v>
      </c>
      <c r="L8" s="102">
        <v>2518492100</v>
      </c>
      <c r="M8" s="102">
        <v>4214970242.7199998</v>
      </c>
      <c r="N8" s="102">
        <v>1038814026.7199998</v>
      </c>
      <c r="O8" s="102">
        <v>0</v>
      </c>
      <c r="P8" s="102">
        <v>2518492100</v>
      </c>
      <c r="Q8" s="110">
        <f t="shared" si="0"/>
        <v>0</v>
      </c>
      <c r="R8" s="110">
        <f t="shared" si="1"/>
        <v>-659995300</v>
      </c>
      <c r="S8" s="114"/>
      <c r="U8" s="90">
        <f>U6-U7</f>
        <v>-187545710</v>
      </c>
    </row>
    <row r="9" spans="1:22" s="36" customFormat="1" ht="23.25" x14ac:dyDescent="0.25">
      <c r="A9" s="105" t="s">
        <v>80</v>
      </c>
      <c r="B9" s="106">
        <v>0</v>
      </c>
      <c r="C9" s="106"/>
      <c r="D9" s="102"/>
      <c r="E9" s="102">
        <v>0</v>
      </c>
      <c r="F9" s="102">
        <v>0</v>
      </c>
      <c r="G9" s="102">
        <v>0</v>
      </c>
      <c r="H9" s="102">
        <v>0</v>
      </c>
      <c r="I9" s="102">
        <v>3216615032</v>
      </c>
      <c r="J9" s="111">
        <f>1772576449+39070873</f>
        <v>1811647322</v>
      </c>
      <c r="K9" s="102">
        <f t="shared" si="2"/>
        <v>1404967710</v>
      </c>
      <c r="L9" s="102">
        <v>1444038583</v>
      </c>
      <c r="M9" s="102">
        <v>2416886253.9400001</v>
      </c>
      <c r="N9" s="102">
        <v>644309804.94000006</v>
      </c>
      <c r="O9" s="102">
        <v>183319</v>
      </c>
      <c r="P9" s="102">
        <v>1444038583</v>
      </c>
      <c r="Q9" s="110">
        <f t="shared" si="0"/>
        <v>183319</v>
      </c>
      <c r="R9" s="110">
        <f t="shared" si="1"/>
        <v>-39070873</v>
      </c>
      <c r="S9" s="114"/>
    </row>
    <row r="10" spans="1:22" s="36" customFormat="1" ht="23.25" x14ac:dyDescent="0.25">
      <c r="A10" s="105" t="s">
        <v>81</v>
      </c>
      <c r="B10" s="106">
        <v>0</v>
      </c>
      <c r="C10" s="106"/>
      <c r="D10" s="102"/>
      <c r="E10" s="102"/>
      <c r="F10" s="102">
        <v>0</v>
      </c>
      <c r="G10" s="102">
        <v>0</v>
      </c>
      <c r="H10" s="102">
        <v>0</v>
      </c>
      <c r="I10" s="102">
        <v>3548474019</v>
      </c>
      <c r="J10" s="111">
        <v>2124134266</v>
      </c>
      <c r="K10" s="102">
        <f t="shared" si="2"/>
        <v>1424339753</v>
      </c>
      <c r="L10" s="102">
        <v>1424339753</v>
      </c>
      <c r="M10" s="102">
        <v>2631218846.7599998</v>
      </c>
      <c r="N10" s="102">
        <v>507084579.75999975</v>
      </c>
      <c r="O10" s="102">
        <v>9188688</v>
      </c>
      <c r="P10" s="102">
        <v>1424339753</v>
      </c>
      <c r="Q10" s="110">
        <f t="shared" si="0"/>
        <v>9188688</v>
      </c>
      <c r="R10" s="110">
        <f t="shared" si="1"/>
        <v>0</v>
      </c>
      <c r="S10" s="114"/>
      <c r="U10" s="121"/>
    </row>
    <row r="11" spans="1:22" s="36" customFormat="1" ht="23.25" x14ac:dyDescent="0.25">
      <c r="A11" s="105" t="s">
        <v>82</v>
      </c>
      <c r="B11" s="106">
        <v>0</v>
      </c>
      <c r="C11" s="106"/>
      <c r="D11" s="102"/>
      <c r="E11" s="102"/>
      <c r="F11" s="102">
        <v>0</v>
      </c>
      <c r="G11" s="102">
        <v>0</v>
      </c>
      <c r="H11" s="102">
        <v>0</v>
      </c>
      <c r="I11" s="102">
        <v>1694031097</v>
      </c>
      <c r="J11" s="111">
        <v>984238450</v>
      </c>
      <c r="K11" s="102">
        <f t="shared" si="2"/>
        <v>709792647</v>
      </c>
      <c r="L11" s="102">
        <v>709792647</v>
      </c>
      <c r="M11" s="102">
        <v>1266812893.79</v>
      </c>
      <c r="N11" s="102">
        <v>282574443.78999996</v>
      </c>
      <c r="O11" s="102">
        <v>511178</v>
      </c>
      <c r="P11" s="102">
        <v>709792647</v>
      </c>
      <c r="Q11" s="110">
        <f t="shared" si="0"/>
        <v>511178</v>
      </c>
      <c r="R11" s="110">
        <f t="shared" si="1"/>
        <v>0</v>
      </c>
      <c r="S11" s="114"/>
      <c r="U11" s="121"/>
    </row>
    <row r="12" spans="1:22" s="36" customFormat="1" ht="68.25" x14ac:dyDescent="0.25">
      <c r="A12" s="105" t="s">
        <v>134</v>
      </c>
      <c r="B12" s="106">
        <v>2184612186</v>
      </c>
      <c r="C12" s="106">
        <v>32591221</v>
      </c>
      <c r="D12" s="122">
        <v>1539053396</v>
      </c>
      <c r="E12" s="102">
        <f>B12-D12+C12</f>
        <v>678150011</v>
      </c>
      <c r="F12" s="102">
        <v>422479301</v>
      </c>
      <c r="G12" s="102">
        <v>817467901.7700001</v>
      </c>
      <c r="H12" s="102">
        <f>+G12-D12</f>
        <v>-721585494.2299999</v>
      </c>
      <c r="I12" s="102">
        <v>5914565182</v>
      </c>
      <c r="J12" s="111">
        <v>3586625668</v>
      </c>
      <c r="K12" s="102">
        <f t="shared" si="2"/>
        <v>2327939514</v>
      </c>
      <c r="L12" s="102">
        <v>2581982184</v>
      </c>
      <c r="M12" s="102">
        <v>4424050577.7200003</v>
      </c>
      <c r="N12" s="102">
        <v>1599552919.7200003</v>
      </c>
      <c r="O12" s="102">
        <v>425603776</v>
      </c>
      <c r="P12" s="102">
        <v>2581982184</v>
      </c>
      <c r="Q12" s="110">
        <f t="shared" si="0"/>
        <v>-252546235</v>
      </c>
      <c r="R12" s="110">
        <f t="shared" si="1"/>
        <v>-254042670</v>
      </c>
      <c r="S12" s="115" t="s">
        <v>144</v>
      </c>
      <c r="U12" s="90">
        <f>1254730185+421273367+390907628</f>
        <v>2066911180</v>
      </c>
    </row>
    <row r="13" spans="1:22" s="36" customFormat="1" ht="34.5" x14ac:dyDescent="0.25">
      <c r="A13" s="105" t="s">
        <v>135</v>
      </c>
      <c r="B13" s="106">
        <v>61062440</v>
      </c>
      <c r="C13" s="106">
        <v>280642</v>
      </c>
      <c r="D13" s="102">
        <v>0</v>
      </c>
      <c r="E13" s="102">
        <f>B13-D13+C13</f>
        <v>61343082</v>
      </c>
      <c r="F13" s="102">
        <v>71055601</v>
      </c>
      <c r="G13" s="102">
        <v>43008693.399999999</v>
      </c>
      <c r="H13" s="102">
        <v>43008693.399999999</v>
      </c>
      <c r="I13" s="102">
        <v>3296428427</v>
      </c>
      <c r="J13" s="111">
        <v>1534054147</v>
      </c>
      <c r="K13" s="102">
        <f t="shared" si="2"/>
        <v>1762374280</v>
      </c>
      <c r="L13" s="102">
        <v>1755585116</v>
      </c>
      <c r="M13" s="102">
        <v>2462364241.8299999</v>
      </c>
      <c r="N13" s="102">
        <v>928309794.82999992</v>
      </c>
      <c r="O13" s="102">
        <v>71055601</v>
      </c>
      <c r="P13" s="102">
        <v>1755585116</v>
      </c>
      <c r="Q13" s="110">
        <f t="shared" si="0"/>
        <v>9712519</v>
      </c>
      <c r="R13" s="110">
        <f t="shared" si="1"/>
        <v>6789164</v>
      </c>
      <c r="S13" s="115" t="s">
        <v>123</v>
      </c>
      <c r="U13" s="121">
        <f>U12-U5</f>
        <v>894042422</v>
      </c>
    </row>
    <row r="14" spans="1:22" s="36" customFormat="1" ht="23.25" x14ac:dyDescent="0.25">
      <c r="A14" s="105" t="s">
        <v>136</v>
      </c>
      <c r="B14" s="106">
        <v>0</v>
      </c>
      <c r="C14" s="106"/>
      <c r="D14" s="102"/>
      <c r="E14" s="102">
        <v>0</v>
      </c>
      <c r="F14" s="102">
        <v>0</v>
      </c>
      <c r="G14" s="102">
        <v>0</v>
      </c>
      <c r="H14" s="102">
        <v>0</v>
      </c>
      <c r="I14" s="102">
        <v>1643324511</v>
      </c>
      <c r="J14" s="111">
        <f>973176609+199566350+12146439</f>
        <v>1184889398</v>
      </c>
      <c r="K14" s="102">
        <f t="shared" si="2"/>
        <v>458435113</v>
      </c>
      <c r="L14" s="102">
        <v>470455753</v>
      </c>
      <c r="M14" s="102">
        <v>1236302667.1000001</v>
      </c>
      <c r="N14" s="102">
        <v>263126058.53000009</v>
      </c>
      <c r="O14" s="102">
        <v>0</v>
      </c>
      <c r="P14" s="102">
        <v>470455753</v>
      </c>
      <c r="Q14" s="110">
        <f t="shared" si="0"/>
        <v>0</v>
      </c>
      <c r="R14" s="110">
        <f t="shared" si="1"/>
        <v>-12020640</v>
      </c>
      <c r="S14" s="115" t="s">
        <v>146</v>
      </c>
    </row>
    <row r="15" spans="1:22" s="36" customFormat="1" ht="34.5" x14ac:dyDescent="0.25">
      <c r="A15" s="105" t="s">
        <v>137</v>
      </c>
      <c r="B15" s="106">
        <v>0</v>
      </c>
      <c r="C15" s="106"/>
      <c r="D15" s="102"/>
      <c r="E15" s="102">
        <v>0</v>
      </c>
      <c r="F15" s="102">
        <v>0</v>
      </c>
      <c r="G15" s="102">
        <v>0</v>
      </c>
      <c r="H15" s="102">
        <v>0</v>
      </c>
      <c r="I15" s="102">
        <v>2994956281</v>
      </c>
      <c r="J15" s="111">
        <v>2066820933</v>
      </c>
      <c r="K15" s="102">
        <f t="shared" si="2"/>
        <v>928135348</v>
      </c>
      <c r="L15" s="102">
        <v>928045101</v>
      </c>
      <c r="M15" s="102">
        <v>2247816273.02</v>
      </c>
      <c r="N15" s="102">
        <v>180995340.01999998</v>
      </c>
      <c r="O15" s="102">
        <v>2054820</v>
      </c>
      <c r="P15" s="102">
        <v>928045101</v>
      </c>
      <c r="Q15" s="110">
        <f t="shared" si="0"/>
        <v>2054820</v>
      </c>
      <c r="R15" s="110">
        <f t="shared" si="1"/>
        <v>90247</v>
      </c>
      <c r="S15" s="115" t="s">
        <v>125</v>
      </c>
    </row>
    <row r="16" spans="1:22" s="36" customFormat="1" ht="23.25" x14ac:dyDescent="0.25">
      <c r="A16" s="105" t="s">
        <v>138</v>
      </c>
      <c r="B16" s="106">
        <v>3352594</v>
      </c>
      <c r="C16" s="106">
        <v>19781</v>
      </c>
      <c r="D16" s="102">
        <v>0</v>
      </c>
      <c r="E16" s="102">
        <f t="shared" ref="E16:E18" si="3">B16-D16+C16</f>
        <v>3372375</v>
      </c>
      <c r="F16" s="102">
        <v>16725477</v>
      </c>
      <c r="G16" s="102">
        <v>2963861.7800000003</v>
      </c>
      <c r="H16" s="102">
        <v>2963861.7800000003</v>
      </c>
      <c r="I16" s="102">
        <v>4283176988</v>
      </c>
      <c r="J16" s="111">
        <v>2075054558</v>
      </c>
      <c r="K16" s="102">
        <f t="shared" si="2"/>
        <v>2208122430</v>
      </c>
      <c r="L16" s="102">
        <v>2208122430</v>
      </c>
      <c r="M16" s="102">
        <v>3214979985.5599999</v>
      </c>
      <c r="N16" s="102">
        <v>1139925427.5599999</v>
      </c>
      <c r="O16" s="102">
        <v>16725477</v>
      </c>
      <c r="P16" s="102">
        <v>2208122430</v>
      </c>
      <c r="Q16" s="110">
        <f t="shared" si="0"/>
        <v>13353102</v>
      </c>
      <c r="R16" s="110">
        <f t="shared" si="1"/>
        <v>0</v>
      </c>
      <c r="S16" s="115" t="s">
        <v>126</v>
      </c>
    </row>
    <row r="17" spans="1:19" s="36" customFormat="1" ht="23.25" x14ac:dyDescent="0.25">
      <c r="A17" s="105" t="s">
        <v>139</v>
      </c>
      <c r="B17" s="106">
        <v>5615272</v>
      </c>
      <c r="C17" s="106"/>
      <c r="D17" s="102">
        <v>0</v>
      </c>
      <c r="E17" s="102">
        <f t="shared" si="3"/>
        <v>5615272</v>
      </c>
      <c r="F17" s="102">
        <v>6454974</v>
      </c>
      <c r="G17" s="102">
        <v>0</v>
      </c>
      <c r="H17" s="102">
        <v>0</v>
      </c>
      <c r="I17" s="102">
        <v>2940159835</v>
      </c>
      <c r="J17" s="112">
        <v>1763991719</v>
      </c>
      <c r="K17" s="102">
        <f t="shared" si="2"/>
        <v>1176168116</v>
      </c>
      <c r="L17" s="102">
        <v>1176168116</v>
      </c>
      <c r="M17" s="102">
        <v>2210493570.5500002</v>
      </c>
      <c r="N17" s="102">
        <v>446501851.54999971</v>
      </c>
      <c r="O17" s="102">
        <v>6454974</v>
      </c>
      <c r="P17" s="102">
        <v>1176168116</v>
      </c>
      <c r="Q17" s="110">
        <f t="shared" si="0"/>
        <v>839702</v>
      </c>
      <c r="R17" s="110">
        <f t="shared" si="1"/>
        <v>0</v>
      </c>
      <c r="S17" s="115" t="s">
        <v>127</v>
      </c>
    </row>
    <row r="18" spans="1:19" s="36" customFormat="1" ht="23.25" x14ac:dyDescent="0.25">
      <c r="A18" s="105" t="s">
        <v>89</v>
      </c>
      <c r="B18" s="106">
        <f>48939030-43810015</f>
        <v>5129015</v>
      </c>
      <c r="C18" s="106"/>
      <c r="D18" s="102">
        <v>0</v>
      </c>
      <c r="E18" s="102">
        <f t="shared" si="3"/>
        <v>5129015</v>
      </c>
      <c r="F18" s="102">
        <v>50456669</v>
      </c>
      <c r="G18" s="102">
        <v>871599</v>
      </c>
      <c r="H18" s="102">
        <v>871599</v>
      </c>
      <c r="I18" s="102">
        <v>4562402778</v>
      </c>
      <c r="J18" s="112">
        <v>3043788362</v>
      </c>
      <c r="K18" s="102">
        <f t="shared" si="2"/>
        <v>1518614416</v>
      </c>
      <c r="L18" s="102">
        <v>1939862886</v>
      </c>
      <c r="M18" s="102">
        <v>3429434450.6500001</v>
      </c>
      <c r="N18" s="102">
        <v>806894558.6500001</v>
      </c>
      <c r="O18" s="102">
        <v>50456669</v>
      </c>
      <c r="P18" s="102">
        <v>1518614416</v>
      </c>
      <c r="Q18" s="110">
        <f t="shared" si="0"/>
        <v>45327654</v>
      </c>
      <c r="R18" s="110">
        <f t="shared" si="1"/>
        <v>0</v>
      </c>
      <c r="S18" s="115" t="s">
        <v>127</v>
      </c>
    </row>
    <row r="19" spans="1:19" s="36" customFormat="1" ht="40.5" customHeight="1" x14ac:dyDescent="0.25">
      <c r="A19" s="105" t="s">
        <v>115</v>
      </c>
      <c r="B19" s="106">
        <v>3261945</v>
      </c>
      <c r="C19" s="106">
        <v>6491132</v>
      </c>
      <c r="D19" s="102"/>
      <c r="E19" s="102">
        <f>B19</f>
        <v>3261945</v>
      </c>
      <c r="F19" s="102">
        <v>9503173</v>
      </c>
      <c r="G19" s="102">
        <v>144575</v>
      </c>
      <c r="H19" s="102">
        <v>144575</v>
      </c>
      <c r="I19" s="102">
        <v>3683465714</v>
      </c>
      <c r="J19" s="111">
        <v>2301481344</v>
      </c>
      <c r="K19" s="102">
        <f t="shared" si="2"/>
        <v>1381984370</v>
      </c>
      <c r="L19" s="102">
        <v>1381437850</v>
      </c>
      <c r="M19" s="102">
        <v>2776644855.77</v>
      </c>
      <c r="N19" s="102">
        <v>505170474.76999998</v>
      </c>
      <c r="O19" s="102">
        <v>9503173</v>
      </c>
      <c r="P19" s="102">
        <v>1381437850</v>
      </c>
      <c r="Q19" s="110">
        <f t="shared" si="0"/>
        <v>6241228</v>
      </c>
      <c r="R19" s="110">
        <f t="shared" si="1"/>
        <v>546520</v>
      </c>
      <c r="S19" s="116" t="s">
        <v>128</v>
      </c>
    </row>
    <row r="20" spans="1:19" s="36" customFormat="1" ht="34.5" x14ac:dyDescent="0.25">
      <c r="A20" s="105" t="s">
        <v>91</v>
      </c>
      <c r="B20" s="106">
        <v>87362</v>
      </c>
      <c r="C20" s="106"/>
      <c r="D20" s="102"/>
      <c r="E20" s="102">
        <v>87362</v>
      </c>
      <c r="F20" s="102">
        <v>1124108</v>
      </c>
      <c r="G20" s="102">
        <v>0</v>
      </c>
      <c r="H20" s="102">
        <v>0</v>
      </c>
      <c r="I20" s="102">
        <v>2777863258</v>
      </c>
      <c r="J20" s="111">
        <v>1674265832</v>
      </c>
      <c r="K20" s="102">
        <f t="shared" si="2"/>
        <v>1103597426</v>
      </c>
      <c r="L20" s="102">
        <v>1103138035</v>
      </c>
      <c r="M20" s="102">
        <v>2088536292.3299999</v>
      </c>
      <c r="N20" s="102">
        <v>414270460.32999992</v>
      </c>
      <c r="O20" s="102">
        <v>1124108</v>
      </c>
      <c r="P20" s="102">
        <v>1103138035</v>
      </c>
      <c r="Q20" s="110">
        <f t="shared" si="0"/>
        <v>1036746</v>
      </c>
      <c r="R20" s="110">
        <f t="shared" si="1"/>
        <v>459391</v>
      </c>
      <c r="S20" s="115" t="s">
        <v>129</v>
      </c>
    </row>
    <row r="21" spans="1:19" s="36" customFormat="1" ht="15.75" thickBot="1" x14ac:dyDescent="0.3">
      <c r="A21" s="107" t="s">
        <v>92</v>
      </c>
      <c r="B21" s="108">
        <v>2624788396</v>
      </c>
      <c r="C21" s="109">
        <f t="shared" ref="C21:D21" si="4">SUM(C6:C20)</f>
        <v>39382776</v>
      </c>
      <c r="D21" s="109">
        <f t="shared" si="4"/>
        <v>1539100652</v>
      </c>
      <c r="E21" s="108">
        <v>549933485</v>
      </c>
      <c r="F21" s="110">
        <f t="shared" ref="F21" si="5">SUM(F6:F20)</f>
        <v>603812716</v>
      </c>
      <c r="G21" s="108">
        <v>864674593.91000009</v>
      </c>
      <c r="H21" s="108">
        <v>-1210180317.0899999</v>
      </c>
      <c r="I21" s="108">
        <v>54406934868.000015</v>
      </c>
      <c r="J21" s="113">
        <f t="shared" ref="J21" si="6">SUM(J6:J20)</f>
        <v>33509424881</v>
      </c>
      <c r="K21" s="108">
        <v>23068613925.43</v>
      </c>
      <c r="L21" s="110">
        <f t="shared" ref="L21" si="7">SUM(L6:L20)</f>
        <v>22869047576</v>
      </c>
      <c r="M21" s="108">
        <v>40682067682.819992</v>
      </c>
      <c r="N21" s="108">
        <v>9343746740.2499924</v>
      </c>
      <c r="O21" s="110">
        <f t="shared" ref="O21:P21" si="8">SUM(O6:O20)</f>
        <v>626704589</v>
      </c>
      <c r="P21" s="110">
        <f t="shared" si="8"/>
        <v>22447799106</v>
      </c>
      <c r="Q21" s="110">
        <f>SUM(Q6:Q20)</f>
        <v>-139873400</v>
      </c>
      <c r="R21" s="110">
        <f>SUM(R6:R20)</f>
        <v>-1004182995</v>
      </c>
      <c r="S21" s="114"/>
    </row>
    <row r="22" spans="1:19" s="36" customFormat="1" x14ac:dyDescent="0.25">
      <c r="B22" s="100"/>
      <c r="C22" s="100"/>
      <c r="D22" s="100"/>
      <c r="E22" s="100"/>
      <c r="F22" s="100"/>
      <c r="I22" s="100"/>
      <c r="K22" s="100"/>
      <c r="L22" s="100"/>
      <c r="O22" s="90"/>
      <c r="P22" s="90"/>
      <c r="S22" s="101"/>
    </row>
    <row r="23" spans="1:19" x14ac:dyDescent="0.25">
      <c r="R23" s="56"/>
    </row>
    <row r="24" spans="1:19" x14ac:dyDescent="0.25">
      <c r="R24" s="56"/>
    </row>
    <row r="25" spans="1:19" x14ac:dyDescent="0.25">
      <c r="R25" s="56"/>
    </row>
    <row r="26" spans="1:19" x14ac:dyDescent="0.25">
      <c r="R26" s="56"/>
    </row>
    <row r="27" spans="1:19" x14ac:dyDescent="0.25">
      <c r="R27" s="56"/>
    </row>
    <row r="28" spans="1:19" x14ac:dyDescent="0.25">
      <c r="R28" s="56"/>
    </row>
    <row r="29" spans="1:19" x14ac:dyDescent="0.25">
      <c r="R29" s="56"/>
    </row>
    <row r="30" spans="1:19" x14ac:dyDescent="0.25">
      <c r="R30" s="56"/>
    </row>
    <row r="31" spans="1:19" x14ac:dyDescent="0.25">
      <c r="R31" s="56"/>
    </row>
  </sheetData>
  <mergeCells count="5">
    <mergeCell ref="A4:A5"/>
    <mergeCell ref="B4:H4"/>
    <mergeCell ref="I4:N4"/>
    <mergeCell ref="O4:R4"/>
    <mergeCell ref="A2:N2"/>
  </mergeCells>
  <pageMargins left="0.51181102362204722" right="0.31496062992125984" top="0.74803149606299213" bottom="0.74803149606299213" header="0.31496062992125984" footer="0.31496062992125984"/>
  <pageSetup scale="60" orientation="landscape" r:id="rId1"/>
  <headerFooter>
    <oddHeader>&amp;LFECHA:  22 DE AGOSTO DE 2017
FUENTE:  SICODIS - MINHACIENDA
&amp;CSALDOS MUNICIPIOS ADHERIDOS AL OCAD HUILA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9"/>
  <sheetViews>
    <sheetView topLeftCell="A33" workbookViewId="0">
      <selection activeCell="F65" sqref="F65"/>
    </sheetView>
  </sheetViews>
  <sheetFormatPr baseColWidth="10" defaultRowHeight="15" x14ac:dyDescent="0.25"/>
  <cols>
    <col min="2" max="2" width="55.140625" customWidth="1"/>
    <col min="3" max="3" width="29.85546875" customWidth="1"/>
    <col min="6" max="6" width="20.28515625" style="1" bestFit="1" customWidth="1"/>
  </cols>
  <sheetData>
    <row r="2" spans="2:3" x14ac:dyDescent="0.25">
      <c r="C2" s="1"/>
    </row>
    <row r="3" spans="2:3" ht="18.75" hidden="1" x14ac:dyDescent="0.3">
      <c r="B3" s="134" t="s">
        <v>0</v>
      </c>
      <c r="C3" s="134"/>
    </row>
    <row r="4" spans="2:3" ht="16.5" hidden="1" customHeight="1" x14ac:dyDescent="0.3">
      <c r="B4" s="134" t="s">
        <v>1</v>
      </c>
      <c r="C4" s="134"/>
    </row>
    <row r="5" spans="2:3" ht="36" hidden="1" customHeight="1" x14ac:dyDescent="0.3">
      <c r="B5" s="2" t="s">
        <v>2</v>
      </c>
      <c r="C5" s="3" t="s">
        <v>3</v>
      </c>
    </row>
    <row r="6" spans="2:3" ht="18.75" hidden="1" x14ac:dyDescent="0.3">
      <c r="B6" s="4" t="s">
        <v>4</v>
      </c>
      <c r="C6" s="5">
        <v>22466797391.439999</v>
      </c>
    </row>
    <row r="7" spans="2:3" ht="56.25" hidden="1" x14ac:dyDescent="0.3">
      <c r="B7" s="4" t="s">
        <v>5</v>
      </c>
      <c r="C7" s="5">
        <v>47393604745</v>
      </c>
    </row>
    <row r="8" spans="2:3" ht="18.75" hidden="1" x14ac:dyDescent="0.3">
      <c r="B8" s="4" t="s">
        <v>6</v>
      </c>
      <c r="C8" s="5">
        <v>24139455112</v>
      </c>
    </row>
    <row r="9" spans="2:3" ht="37.5" hidden="1" x14ac:dyDescent="0.3">
      <c r="B9" s="4" t="s">
        <v>7</v>
      </c>
      <c r="C9" s="5">
        <v>18074345141</v>
      </c>
    </row>
    <row r="10" spans="2:3" ht="18.75" hidden="1" x14ac:dyDescent="0.3">
      <c r="B10" s="4" t="s">
        <v>8</v>
      </c>
      <c r="C10" s="5">
        <v>29353321270</v>
      </c>
    </row>
    <row r="11" spans="2:3" ht="18.75" hidden="1" x14ac:dyDescent="0.3">
      <c r="B11" s="6" t="s">
        <v>9</v>
      </c>
      <c r="C11" s="7">
        <f>C6+C7+C8+C9+C10</f>
        <v>141427523659.44</v>
      </c>
    </row>
    <row r="12" spans="2:3" ht="18.75" hidden="1" x14ac:dyDescent="0.3">
      <c r="B12" s="6" t="s">
        <v>10</v>
      </c>
      <c r="C12" s="7">
        <v>141427523637.95999</v>
      </c>
    </row>
    <row r="13" spans="2:3" ht="18.75" hidden="1" x14ac:dyDescent="0.3">
      <c r="B13" s="6" t="s">
        <v>11</v>
      </c>
      <c r="C13" s="7">
        <f>C11-C12</f>
        <v>21.480010986328125</v>
      </c>
    </row>
    <row r="14" spans="2:3" ht="37.5" hidden="1" x14ac:dyDescent="0.3">
      <c r="B14" s="4" t="s">
        <v>12</v>
      </c>
      <c r="C14" s="8">
        <v>12034396651.790001</v>
      </c>
    </row>
    <row r="15" spans="2:3" ht="37.5" hidden="1" x14ac:dyDescent="0.3">
      <c r="B15" s="9" t="s">
        <v>13</v>
      </c>
      <c r="C15" s="7">
        <f>C13+C14</f>
        <v>12034396673.270012</v>
      </c>
    </row>
    <row r="16" spans="2:3" ht="56.25" hidden="1" x14ac:dyDescent="0.3">
      <c r="B16" s="6" t="s">
        <v>14</v>
      </c>
      <c r="C16" s="7">
        <v>6658259940.6700001</v>
      </c>
    </row>
    <row r="17" spans="2:3" ht="37.5" hidden="1" x14ac:dyDescent="0.3">
      <c r="B17" s="6" t="s">
        <v>15</v>
      </c>
      <c r="C17" s="7">
        <f>+C15-C16</f>
        <v>5376136732.6000118</v>
      </c>
    </row>
    <row r="18" spans="2:3" ht="56.25" hidden="1" x14ac:dyDescent="0.25">
      <c r="B18" s="10" t="s">
        <v>16</v>
      </c>
      <c r="C18" s="11">
        <v>32362402563</v>
      </c>
    </row>
    <row r="19" spans="2:3" ht="56.25" hidden="1" x14ac:dyDescent="0.25">
      <c r="B19" s="12" t="s">
        <v>17</v>
      </c>
      <c r="C19" s="13">
        <f>C17+C18</f>
        <v>37738539295.600014</v>
      </c>
    </row>
    <row r="20" spans="2:3" ht="37.5" hidden="1" x14ac:dyDescent="0.25">
      <c r="B20" s="10" t="s">
        <v>18</v>
      </c>
      <c r="C20" s="11">
        <v>547316588.38999999</v>
      </c>
    </row>
    <row r="21" spans="2:3" ht="56.25" hidden="1" x14ac:dyDescent="0.25">
      <c r="B21" s="12" t="s">
        <v>19</v>
      </c>
      <c r="C21" s="13">
        <f>C19+C20</f>
        <v>38285855883.990013</v>
      </c>
    </row>
    <row r="22" spans="2:3" ht="37.5" hidden="1" x14ac:dyDescent="0.25">
      <c r="B22" s="14" t="s">
        <v>20</v>
      </c>
      <c r="C22" s="15">
        <v>12759251627.42</v>
      </c>
    </row>
    <row r="23" spans="2:3" ht="37.5" hidden="1" x14ac:dyDescent="0.25">
      <c r="B23" s="12" t="s">
        <v>21</v>
      </c>
      <c r="C23" s="13">
        <f>C21-C22</f>
        <v>25526604256.570015</v>
      </c>
    </row>
    <row r="24" spans="2:3" ht="16.5" x14ac:dyDescent="0.25">
      <c r="B24" s="16"/>
      <c r="C24" s="1"/>
    </row>
    <row r="25" spans="2:3" x14ac:dyDescent="0.25">
      <c r="B25" s="1"/>
      <c r="C25" s="1"/>
    </row>
    <row r="26" spans="2:3" ht="15.75" thickBot="1" x14ac:dyDescent="0.3">
      <c r="B26" s="1"/>
      <c r="C26" s="1"/>
    </row>
    <row r="27" spans="2:3" ht="16.5" thickBot="1" x14ac:dyDescent="0.3">
      <c r="B27" s="135" t="s">
        <v>49</v>
      </c>
      <c r="C27" s="136"/>
    </row>
    <row r="28" spans="2:3" ht="11.25" customHeight="1" thickBot="1" x14ac:dyDescent="0.3">
      <c r="B28" s="131" t="s">
        <v>35</v>
      </c>
      <c r="C28" s="132"/>
    </row>
    <row r="29" spans="2:3" ht="9.75" customHeight="1" thickBot="1" x14ac:dyDescent="0.3">
      <c r="B29" s="17" t="s">
        <v>22</v>
      </c>
      <c r="C29" s="18" t="s">
        <v>23</v>
      </c>
    </row>
    <row r="30" spans="2:3" ht="15.75" thickBot="1" x14ac:dyDescent="0.3">
      <c r="B30" s="19" t="s">
        <v>24</v>
      </c>
      <c r="C30" s="20">
        <v>21.48</v>
      </c>
    </row>
    <row r="31" spans="2:3" ht="26.25" thickBot="1" x14ac:dyDescent="0.3">
      <c r="B31" s="19" t="s">
        <v>16</v>
      </c>
      <c r="C31" s="20">
        <v>32362402563</v>
      </c>
    </row>
    <row r="32" spans="2:3" ht="39" thickBot="1" x14ac:dyDescent="0.3">
      <c r="B32" s="19" t="s">
        <v>25</v>
      </c>
      <c r="C32" s="20">
        <v>400000000</v>
      </c>
    </row>
    <row r="33" spans="2:6" ht="51.75" thickBot="1" x14ac:dyDescent="0.3">
      <c r="B33" s="19" t="s">
        <v>34</v>
      </c>
      <c r="C33" s="20">
        <v>1276823580</v>
      </c>
    </row>
    <row r="34" spans="2:6" ht="15.75" thickBot="1" x14ac:dyDescent="0.3">
      <c r="B34" s="19" t="s">
        <v>40</v>
      </c>
      <c r="C34" s="20">
        <v>113507389</v>
      </c>
    </row>
    <row r="35" spans="2:6" ht="15.75" thickBot="1" x14ac:dyDescent="0.3">
      <c r="B35" s="19" t="s">
        <v>41</v>
      </c>
      <c r="C35" s="20">
        <v>8310098622</v>
      </c>
    </row>
    <row r="36" spans="2:6" ht="15.75" thickBot="1" x14ac:dyDescent="0.3">
      <c r="B36" s="19" t="s">
        <v>42</v>
      </c>
      <c r="C36" s="20">
        <v>11715290840</v>
      </c>
    </row>
    <row r="37" spans="2:6" ht="26.25" thickBot="1" x14ac:dyDescent="0.3">
      <c r="B37" s="31" t="s">
        <v>26</v>
      </c>
      <c r="C37" s="32">
        <f>C30+C31+C32+C33+C35+C36+C34</f>
        <v>54178123015.479996</v>
      </c>
    </row>
    <row r="38" spans="2:6" s="36" customFormat="1" ht="4.5" customHeight="1" thickBot="1" x14ac:dyDescent="0.3">
      <c r="B38" s="33"/>
      <c r="C38" s="34"/>
      <c r="F38" s="35"/>
    </row>
    <row r="39" spans="2:6" ht="15.75" thickBot="1" x14ac:dyDescent="0.3">
      <c r="B39" s="131" t="s">
        <v>27</v>
      </c>
      <c r="C39" s="132"/>
    </row>
    <row r="40" spans="2:6" ht="26.25" thickBot="1" x14ac:dyDescent="0.3">
      <c r="B40" s="19" t="s">
        <v>45</v>
      </c>
      <c r="C40" s="20">
        <v>15272935914.73</v>
      </c>
    </row>
    <row r="41" spans="2:6" ht="39" thickBot="1" x14ac:dyDescent="0.3">
      <c r="B41" s="19" t="s">
        <v>46</v>
      </c>
      <c r="C41" s="20">
        <v>251816028.31999999</v>
      </c>
    </row>
    <row r="42" spans="2:6" ht="26.25" thickBot="1" x14ac:dyDescent="0.3">
      <c r="B42" s="19" t="s">
        <v>47</v>
      </c>
      <c r="C42" s="20">
        <v>6658261441</v>
      </c>
      <c r="D42" t="s">
        <v>36</v>
      </c>
    </row>
    <row r="43" spans="2:6" ht="26.25" thickBot="1" x14ac:dyDescent="0.3">
      <c r="B43" s="21" t="s">
        <v>28</v>
      </c>
      <c r="C43" s="22">
        <f>C40-C41-C42</f>
        <v>8362858445.4099998</v>
      </c>
    </row>
    <row r="44" spans="2:6" s="36" customFormat="1" ht="5.25" customHeight="1" thickBot="1" x14ac:dyDescent="0.3">
      <c r="B44" s="37"/>
      <c r="C44" s="34"/>
      <c r="F44" s="35"/>
    </row>
    <row r="45" spans="2:6" ht="15.75" thickBot="1" x14ac:dyDescent="0.3">
      <c r="B45" s="23" t="s">
        <v>29</v>
      </c>
      <c r="C45" s="24">
        <f>C37+C43</f>
        <v>62540981460.889999</v>
      </c>
    </row>
    <row r="46" spans="2:6" ht="15.75" thickBot="1" x14ac:dyDescent="0.3">
      <c r="B46" s="25" t="s">
        <v>20</v>
      </c>
      <c r="C46" s="26">
        <v>12759251627.42</v>
      </c>
    </row>
    <row r="47" spans="2:6" ht="15.75" thickBot="1" x14ac:dyDescent="0.3">
      <c r="B47" s="23" t="s">
        <v>44</v>
      </c>
      <c r="C47" s="24">
        <f>C45-C46</f>
        <v>49781729833.470001</v>
      </c>
    </row>
    <row r="48" spans="2:6" ht="9" customHeight="1" thickBot="1" x14ac:dyDescent="0.3">
      <c r="B48" s="27"/>
      <c r="C48" s="28"/>
    </row>
    <row r="49" spans="2:3" ht="15.75" thickBot="1" x14ac:dyDescent="0.3">
      <c r="B49" s="131" t="s">
        <v>37</v>
      </c>
      <c r="C49" s="132"/>
    </row>
    <row r="50" spans="2:3" ht="15.75" thickBot="1" x14ac:dyDescent="0.3">
      <c r="B50" s="25" t="s">
        <v>48</v>
      </c>
      <c r="C50" s="26">
        <v>35703233887.690002</v>
      </c>
    </row>
    <row r="51" spans="2:3" ht="15.75" thickBot="1" x14ac:dyDescent="0.3">
      <c r="B51" s="23" t="s">
        <v>38</v>
      </c>
      <c r="C51" s="24">
        <f>C50</f>
        <v>35703233887.690002</v>
      </c>
    </row>
    <row r="52" spans="2:3" ht="7.5" customHeight="1" thickBot="1" x14ac:dyDescent="0.3">
      <c r="B52" s="27"/>
      <c r="C52" s="28"/>
    </row>
    <row r="53" spans="2:3" ht="15.75" thickBot="1" x14ac:dyDescent="0.3">
      <c r="B53" s="23" t="s">
        <v>39</v>
      </c>
      <c r="C53" s="24">
        <f>C47-C51</f>
        <v>14078495945.779999</v>
      </c>
    </row>
    <row r="54" spans="2:3" ht="15.75" thickBot="1" x14ac:dyDescent="0.3">
      <c r="B54" s="29"/>
      <c r="C54" s="29"/>
    </row>
    <row r="55" spans="2:3" ht="15.75" thickBot="1" x14ac:dyDescent="0.3">
      <c r="B55" s="131" t="s">
        <v>43</v>
      </c>
      <c r="C55" s="132"/>
    </row>
    <row r="56" spans="2:3" ht="15.75" thickBot="1" x14ac:dyDescent="0.3">
      <c r="B56" s="131" t="s">
        <v>30</v>
      </c>
      <c r="C56" s="133"/>
    </row>
    <row r="57" spans="2:3" ht="15.75" thickBot="1" x14ac:dyDescent="0.3">
      <c r="B57" s="30" t="s">
        <v>31</v>
      </c>
      <c r="C57" s="38">
        <v>33223217555</v>
      </c>
    </row>
    <row r="58" spans="2:3" ht="15.75" thickBot="1" x14ac:dyDescent="0.3">
      <c r="B58" s="19" t="s">
        <v>32</v>
      </c>
      <c r="C58" s="38">
        <v>53842794162</v>
      </c>
    </row>
    <row r="59" spans="2:3" ht="15.75" thickBot="1" x14ac:dyDescent="0.3">
      <c r="B59" s="19" t="s">
        <v>33</v>
      </c>
      <c r="C59" s="39">
        <v>0.61699999999999999</v>
      </c>
    </row>
  </sheetData>
  <mergeCells count="8">
    <mergeCell ref="B56:C56"/>
    <mergeCell ref="B3:C3"/>
    <mergeCell ref="B4:C4"/>
    <mergeCell ref="B27:C27"/>
    <mergeCell ref="B28:C28"/>
    <mergeCell ref="B39:C39"/>
    <mergeCell ref="B55:C55"/>
    <mergeCell ref="B49:C4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saldo fcr 40%</vt:lpstr>
      <vt:lpstr>SALDO A.D. DPTO</vt:lpstr>
      <vt:lpstr>SALDOS MPIOS</vt:lpstr>
      <vt:lpstr>finalconsolidado</vt:lpstr>
      <vt:lpstr>A.D. DEPARTAMENTO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Asesor Regalias</dc:creator>
  <cp:lastModifiedBy>Asesor Regalías 2</cp:lastModifiedBy>
  <cp:lastPrinted>2017-11-09T21:05:07Z</cp:lastPrinted>
  <dcterms:created xsi:type="dcterms:W3CDTF">2016-07-18T16:46:06Z</dcterms:created>
  <dcterms:modified xsi:type="dcterms:W3CDTF">2017-11-09T21:06:37Z</dcterms:modified>
</cp:coreProperties>
</file>