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1570" windowHeight="11640" firstSheet="1" activeTab="1"/>
  </bookViews>
  <sheets>
    <sheet name="SALDOS" sheetId="4" state="hidden" r:id="rId1"/>
    <sheet name="ENFOQ DIF FCR" sheetId="3" r:id="rId2"/>
    <sheet name="ENFOQ DIF AD" sheetId="1" state="hidden" r:id="rId3"/>
    <sheet name="ESTADO DE PROY ENFOQUE DIF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I27" i="3"/>
  <c r="H27" i="3"/>
  <c r="G27" i="3"/>
  <c r="F27" i="3"/>
  <c r="E27" i="3"/>
  <c r="D27" i="3"/>
  <c r="C27" i="3"/>
  <c r="G9" i="4" l="1"/>
  <c r="G21" i="3" l="1"/>
  <c r="G14" i="3"/>
  <c r="J21" i="1"/>
  <c r="F7" i="2"/>
  <c r="E7" i="2"/>
  <c r="E22" i="3"/>
  <c r="D22" i="3"/>
  <c r="C22" i="3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F13" i="3"/>
  <c r="G13" i="3" s="1"/>
  <c r="F12" i="3"/>
  <c r="G12" i="3" s="1"/>
  <c r="F11" i="3"/>
  <c r="G11" i="3" s="1"/>
  <c r="F10" i="3"/>
  <c r="F9" i="3"/>
  <c r="G9" i="3" s="1"/>
  <c r="F8" i="3"/>
  <c r="G8" i="3" s="1"/>
  <c r="F7" i="3"/>
  <c r="G6" i="3"/>
  <c r="H7" i="1"/>
  <c r="I7" i="1"/>
  <c r="K7" i="1" s="1"/>
  <c r="H8" i="1"/>
  <c r="I8" i="1" s="1"/>
  <c r="K8" i="1" s="1"/>
  <c r="H9" i="1"/>
  <c r="I9" i="1" s="1"/>
  <c r="K9" i="1" s="1"/>
  <c r="H10" i="1"/>
  <c r="I10" i="1" s="1"/>
  <c r="K10" i="1" s="1"/>
  <c r="H11" i="1"/>
  <c r="I11" i="1" s="1"/>
  <c r="K11" i="1" s="1"/>
  <c r="H12" i="1"/>
  <c r="I12" i="1" s="1"/>
  <c r="K12" i="1" s="1"/>
  <c r="H13" i="1"/>
  <c r="I13" i="1"/>
  <c r="K13" i="1" s="1"/>
  <c r="H14" i="1"/>
  <c r="I14" i="1" s="1"/>
  <c r="K14" i="1" s="1"/>
  <c r="H15" i="1"/>
  <c r="I15" i="1"/>
  <c r="K15" i="1" s="1"/>
  <c r="H16" i="1"/>
  <c r="I16" i="1" s="1"/>
  <c r="K16" i="1" s="1"/>
  <c r="H17" i="1"/>
  <c r="I17" i="1"/>
  <c r="K17" i="1" s="1"/>
  <c r="H18" i="1"/>
  <c r="I18" i="1" s="1"/>
  <c r="K18" i="1" s="1"/>
  <c r="H19" i="1"/>
  <c r="I19" i="1" s="1"/>
  <c r="K19" i="1" s="1"/>
  <c r="H20" i="1"/>
  <c r="I20" i="1" s="1"/>
  <c r="K20" i="1" s="1"/>
  <c r="H21" i="1"/>
  <c r="I21" i="1"/>
  <c r="K21" i="1" s="1"/>
  <c r="H6" i="1"/>
  <c r="I6" i="1" s="1"/>
  <c r="K6" i="1" s="1"/>
  <c r="E22" i="1"/>
  <c r="D22" i="1"/>
  <c r="C22" i="1"/>
  <c r="E5" i="2"/>
  <c r="H4" i="2"/>
  <c r="G22" i="1"/>
  <c r="F22" i="1"/>
  <c r="I13" i="3" l="1"/>
  <c r="I14" i="3"/>
  <c r="I20" i="3"/>
  <c r="I19" i="3"/>
  <c r="I16" i="3"/>
  <c r="I11" i="3"/>
  <c r="G10" i="3"/>
  <c r="G7" i="3"/>
  <c r="I7" i="3" s="1"/>
  <c r="I8" i="3"/>
  <c r="I12" i="3"/>
  <c r="I9" i="3"/>
  <c r="I17" i="3"/>
  <c r="I18" i="3"/>
  <c r="I15" i="3"/>
  <c r="H22" i="1"/>
  <c r="I21" i="3"/>
  <c r="F22" i="3"/>
  <c r="I6" i="3"/>
  <c r="K22" i="1"/>
  <c r="G22" i="3" l="1"/>
  <c r="I10" i="3"/>
  <c r="I22" i="3"/>
</calcChain>
</file>

<file path=xl/sharedStrings.xml><?xml version="1.0" encoding="utf-8"?>
<sst xmlns="http://schemas.openxmlformats.org/spreadsheetml/2006/main" count="138" uniqueCount="80">
  <si>
    <t>ENTIDAD</t>
  </si>
  <si>
    <t>TOTAL DISPONIBLE 2016</t>
  </si>
  <si>
    <t>Municipio de Agrado</t>
  </si>
  <si>
    <t>Municipio de Algeciras</t>
  </si>
  <si>
    <t>Municipio de Campoalegre</t>
  </si>
  <si>
    <t>Municipio de Colombia</t>
  </si>
  <si>
    <t>Municipio de  El Pital</t>
  </si>
  <si>
    <t>Municipio de Elías</t>
  </si>
  <si>
    <t>Municipio de Gigante</t>
  </si>
  <si>
    <t>Municipio de Iquira</t>
  </si>
  <si>
    <t>Municipio de Nátaga</t>
  </si>
  <si>
    <t>Municipio de Palestina</t>
  </si>
  <si>
    <t>Municipio de Rivera</t>
  </si>
  <si>
    <t>Municipio de Santa María</t>
  </si>
  <si>
    <t>Municipio de Tarqui</t>
  </si>
  <si>
    <t>Municipio de Tello</t>
  </si>
  <si>
    <t>Municipio de Teruel</t>
  </si>
  <si>
    <t>MEJORAMIENTO DE VIVIENDA PARA LA POBLACION DEL RESGUARDO INDIGENA PICKWE IKH-LA ARGENTINA HUILA</t>
  </si>
  <si>
    <t>DEPTO DEL HUILA</t>
  </si>
  <si>
    <t>VIVIENDA RURAL</t>
  </si>
  <si>
    <t>012 del 7/10/15</t>
  </si>
  <si>
    <t>CONTRATADO EN EJECUCION</t>
  </si>
  <si>
    <t>62%</t>
  </si>
  <si>
    <t>38%</t>
  </si>
  <si>
    <t>No.</t>
  </si>
  <si>
    <t>BPIN</t>
  </si>
  <si>
    <t>PROYECTO</t>
  </si>
  <si>
    <t>VR. TOTAL PROYECTO</t>
  </si>
  <si>
    <t>VR. AD DEPTO</t>
  </si>
  <si>
    <t xml:space="preserve">VR. FCR - ESPECIFICAS MUNICIPIO </t>
  </si>
  <si>
    <t>VR. ASIGNACIONES DIRECTAS MPIO</t>
  </si>
  <si>
    <t>OTRAS FUENTES DE FINANCIACIÓN (RECURSOS PROPIOS, APORTES OTRAS ENTIDADES)</t>
  </si>
  <si>
    <t>EJECUTOR DESIGNADO</t>
  </si>
  <si>
    <t>SECTOR</t>
  </si>
  <si>
    <t xml:space="preserve">ACUERDO Y FECHA DE APROBACION </t>
  </si>
  <si>
    <t>ESTADO</t>
  </si>
  <si>
    <t>AVANCE FISICO %</t>
  </si>
  <si>
    <t>AVANCE FINANCIERO %</t>
  </si>
  <si>
    <t>MEJORAMIENTO DE VIVIENDA RURAL MUNICIPIO DE NATAGA - HUILA</t>
  </si>
  <si>
    <t>MUNICIPIO DE NATAGA</t>
  </si>
  <si>
    <t>010 del 29/09/15</t>
  </si>
  <si>
    <t>TERMINADO</t>
  </si>
  <si>
    <t>MEJORAMIENTO DE VIVIENDA PARA LA POBLACION DEL RESGUARDO INDIGENA LA GAITANA - LA PLATA HUILA</t>
  </si>
  <si>
    <t>016 del 27/10/2015</t>
  </si>
  <si>
    <t>CONTRATADO SIN ACTA DE INICIO</t>
  </si>
  <si>
    <t>MEJORAMIENTO DE LA PRODUCTIVIDAD EN FINCAS DE LA ASOCIACION NASA AGRICOLA RESGUARDO HUILA DEL MUNICIPIO DE IQUIRA DEPARTAMENTO DEL HUILA</t>
  </si>
  <si>
    <t>MUNICIPIO DE IQUIRA</t>
  </si>
  <si>
    <t>AGRICULTURA</t>
  </si>
  <si>
    <t>021 del 7/12/15</t>
  </si>
  <si>
    <t>EN PROCESO DE CONTRATACIÓN</t>
  </si>
  <si>
    <t>MEJORAMIENTO DE VIVIENDA PARA LA COMUNIDAD DEL CABILDO INDIGENA YACUAS DE LA ETNIA YANACONA DEL MUNICIPIO DE PALESTINA DEPARTAMENTO DEL HUILA</t>
  </si>
  <si>
    <t>MUNICIPIO DE PALESTINA</t>
  </si>
  <si>
    <t xml:space="preserve">VIVIENDA RURAL </t>
  </si>
  <si>
    <t>023 del 16/12/15</t>
  </si>
  <si>
    <t>66%</t>
  </si>
  <si>
    <t>0%</t>
  </si>
  <si>
    <t>DEPARTAMENTO DEL HUILA</t>
  </si>
  <si>
    <t>TOTAL RECAUDO IAC 2012-2016</t>
  </si>
  <si>
    <t>MENOS APROBACIONES 2012-2016</t>
  </si>
  <si>
    <t xml:space="preserve">1% INVERSION 2012-2016 </t>
  </si>
  <si>
    <t>VALOR RECAUDO IAC ASIGNACIONES DIRECTAS</t>
  </si>
  <si>
    <t>VALOR RECAUDO IAC FONDO DE COMPENSACION REGIONAL 40%</t>
  </si>
  <si>
    <t>2013 - 2014</t>
  </si>
  <si>
    <t>2015 - 2016</t>
  </si>
  <si>
    <t xml:space="preserve">8% INVERSION 2012-2016 </t>
  </si>
  <si>
    <t>RESGUARDO</t>
  </si>
  <si>
    <t>RESGUARDO HUILA</t>
  </si>
  <si>
    <t>NO TIENE PRESUPUESTO</t>
  </si>
  <si>
    <t>CABILDO YACUAS, YANACONA</t>
  </si>
  <si>
    <t>RESGUARDO DUJO TAMA PAEZ</t>
  </si>
  <si>
    <t>SALDOS MUNICIPIOS ADHERIDOS ENFOQUE DIFERENCIA</t>
  </si>
  <si>
    <t>SALDOS MUNICIPIOS ADHERIDOS ENFOQUE DIFERENCIAL</t>
  </si>
  <si>
    <t>COMUNIDAD INDIGENA PIJAO , EL VERGEL</t>
  </si>
  <si>
    <t>RESGUARDO LLANO BUKO</t>
  </si>
  <si>
    <t>Año de Recaudo</t>
  </si>
  <si>
    <t>Salario Mínimo *</t>
  </si>
  <si>
    <t>Valor de Recaudo (IAC)*</t>
  </si>
  <si>
    <t>Porcentaje de Inversión. *</t>
  </si>
  <si>
    <t>Valor mínimo de inversión.*</t>
  </si>
  <si>
    <t>VALOR RECAUDO IAC ASIGNACIONES DIRECTAS DEPARTAMENTO DEL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</si>
</sst>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8" formatCode="&quot;$&quot;\ #,##0.00_);[Red]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0;[Red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44" fontId="1" fillId="0" borderId="0" xfId="2" applyFont="1"/>
    <xf numFmtId="44" fontId="2" fillId="0" borderId="0" xfId="2" applyFont="1"/>
    <xf numFmtId="3" fontId="2" fillId="3" borderId="2" xfId="0" applyNumberFormat="1" applyFont="1" applyFill="1" applyBorder="1" applyAlignment="1">
      <alignment wrapText="1"/>
    </xf>
    <xf numFmtId="44" fontId="2" fillId="3" borderId="2" xfId="2" applyFont="1" applyFill="1" applyBorder="1"/>
    <xf numFmtId="0" fontId="2" fillId="3" borderId="2" xfId="0" applyFont="1" applyFill="1" applyBorder="1" applyAlignment="1">
      <alignment wrapText="1"/>
    </xf>
    <xf numFmtId="0" fontId="0" fillId="3" borderId="0" xfId="0" applyFill="1"/>
    <xf numFmtId="0" fontId="2" fillId="3" borderId="2" xfId="0" applyFont="1" applyFill="1" applyBorder="1"/>
    <xf numFmtId="3" fontId="6" fillId="3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44" fontId="4" fillId="2" borderId="2" xfId="2" applyFont="1" applyFill="1" applyBorder="1"/>
    <xf numFmtId="0" fontId="2" fillId="0" borderId="0" xfId="0" applyFont="1"/>
    <xf numFmtId="0" fontId="8" fillId="3" borderId="2" xfId="0" applyFont="1" applyFill="1" applyBorder="1" applyAlignment="1">
      <alignment wrapText="1"/>
    </xf>
    <xf numFmtId="44" fontId="8" fillId="3" borderId="2" xfId="0" applyNumberFormat="1" applyFont="1" applyFill="1" applyBorder="1"/>
    <xf numFmtId="0" fontId="8" fillId="3" borderId="2" xfId="0" applyFont="1" applyFill="1" applyBorder="1" applyAlignment="1">
      <alignment horizontal="left" wrapText="1"/>
    </xf>
    <xf numFmtId="3" fontId="8" fillId="3" borderId="2" xfId="4" applyNumberFormat="1" applyFont="1" applyFill="1" applyBorder="1" applyAlignment="1">
      <alignment horizontal="center" vertical="center" wrapText="1"/>
    </xf>
    <xf numFmtId="1" fontId="8" fillId="3" borderId="2" xfId="4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wrapText="1"/>
    </xf>
    <xf numFmtId="44" fontId="8" fillId="5" borderId="2" xfId="0" applyNumberFormat="1" applyFont="1" applyFill="1" applyBorder="1" applyAlignment="1">
      <alignment horizontal="right"/>
    </xf>
    <xf numFmtId="44" fontId="8" fillId="5" borderId="2" xfId="0" applyNumberFormat="1" applyFont="1" applyFill="1" applyBorder="1"/>
    <xf numFmtId="0" fontId="8" fillId="5" borderId="2" xfId="0" applyFont="1" applyFill="1" applyBorder="1" applyAlignment="1">
      <alignment horizontal="center" wrapText="1"/>
    </xf>
    <xf numFmtId="9" fontId="8" fillId="3" borderId="2" xfId="3" applyNumberFormat="1" applyFont="1" applyFill="1" applyBorder="1" applyAlignment="1">
      <alignment horizontal="center" vertical="center" wrapText="1"/>
    </xf>
    <xf numFmtId="9" fontId="8" fillId="5" borderId="2" xfId="1" applyNumberFormat="1" applyFont="1" applyFill="1" applyBorder="1" applyAlignment="1">
      <alignment horizontal="center" vertical="center" wrapText="1"/>
    </xf>
    <xf numFmtId="10" fontId="8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wrapText="1"/>
    </xf>
    <xf numFmtId="164" fontId="8" fillId="4" borderId="2" xfId="2" applyNumberFormat="1" applyFont="1" applyFill="1" applyBorder="1"/>
    <xf numFmtId="164" fontId="8" fillId="4" borderId="2" xfId="2" applyNumberFormat="1" applyFont="1" applyFill="1" applyBorder="1" applyAlignment="1">
      <alignment horizontal="center" vertical="center" wrapText="1"/>
    </xf>
    <xf numFmtId="164" fontId="8" fillId="4" borderId="2" xfId="2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wrapText="1"/>
    </xf>
    <xf numFmtId="9" fontId="8" fillId="3" borderId="2" xfId="3" applyFont="1" applyFill="1" applyBorder="1" applyAlignment="1">
      <alignment horizontal="center" vertical="center" wrapText="1"/>
    </xf>
    <xf numFmtId="0" fontId="0" fillId="4" borderId="0" xfId="0" applyFill="1"/>
    <xf numFmtId="165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3" borderId="2" xfId="2" applyNumberFormat="1" applyFont="1" applyFill="1" applyBorder="1" applyAlignment="1">
      <alignment horizontal="right" vertical="center" wrapText="1"/>
    </xf>
    <xf numFmtId="165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44" fontId="8" fillId="4" borderId="2" xfId="0" applyNumberFormat="1" applyFont="1" applyFill="1" applyBorder="1" applyAlignment="1">
      <alignment horizontal="right" vertical="center" wrapText="1"/>
    </xf>
    <xf numFmtId="37" fontId="8" fillId="4" borderId="2" xfId="1" applyNumberFormat="1" applyFont="1" applyFill="1" applyBorder="1" applyAlignment="1">
      <alignment horizontal="center" wrapText="1"/>
    </xf>
    <xf numFmtId="3" fontId="8" fillId="4" borderId="2" xfId="4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 readingOrder="1"/>
    </xf>
    <xf numFmtId="8" fontId="5" fillId="0" borderId="2" xfId="0" applyNumberFormat="1" applyFont="1" applyBorder="1" applyAlignment="1">
      <alignment horizontal="right" wrapText="1" readingOrder="1"/>
    </xf>
    <xf numFmtId="6" fontId="5" fillId="0" borderId="2" xfId="0" applyNumberFormat="1" applyFont="1" applyBorder="1" applyAlignment="1">
      <alignment horizontal="right" wrapText="1" readingOrder="1"/>
    </xf>
    <xf numFmtId="41" fontId="4" fillId="2" borderId="2" xfId="1" applyNumberFormat="1" applyFont="1" applyFill="1" applyBorder="1" applyAlignment="1">
      <alignment wrapText="1"/>
    </xf>
    <xf numFmtId="41" fontId="4" fillId="2" borderId="2" xfId="1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 readingOrder="1"/>
    </xf>
    <xf numFmtId="44" fontId="5" fillId="0" borderId="2" xfId="2" applyFont="1" applyBorder="1" applyAlignment="1">
      <alignment horizontal="right" wrapText="1" readingOrder="1"/>
    </xf>
    <xf numFmtId="44" fontId="5" fillId="3" borderId="2" xfId="2" applyFont="1" applyFill="1" applyBorder="1" applyAlignment="1">
      <alignment horizontal="right" wrapText="1" readingOrder="1"/>
    </xf>
    <xf numFmtId="43" fontId="6" fillId="3" borderId="2" xfId="1" applyFont="1" applyFill="1" applyBorder="1" applyAlignment="1">
      <alignment wrapText="1"/>
    </xf>
    <xf numFmtId="43" fontId="2" fillId="3" borderId="2" xfId="1" applyFont="1" applyFill="1" applyBorder="1"/>
    <xf numFmtId="41" fontId="10" fillId="2" borderId="5" xfId="1" applyNumberFormat="1" applyFont="1" applyFill="1" applyBorder="1" applyAlignment="1">
      <alignment horizontal="center" wrapText="1"/>
    </xf>
    <xf numFmtId="4" fontId="0" fillId="0" borderId="0" xfId="0" applyNumberFormat="1"/>
    <xf numFmtId="9" fontId="0" fillId="0" borderId="0" xfId="0" applyNumberFormat="1"/>
    <xf numFmtId="41" fontId="4" fillId="2" borderId="2" xfId="1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4" fontId="5" fillId="0" borderId="5" xfId="2" applyFont="1" applyBorder="1" applyAlignment="1">
      <alignment horizontal="right" wrapText="1" readingOrder="1"/>
    </xf>
    <xf numFmtId="44" fontId="4" fillId="2" borderId="5" xfId="2" applyFont="1" applyFill="1" applyBorder="1"/>
    <xf numFmtId="44" fontId="2" fillId="3" borderId="8" xfId="2" applyFont="1" applyFill="1" applyBorder="1"/>
    <xf numFmtId="44" fontId="2" fillId="3" borderId="0" xfId="2" applyFont="1" applyFill="1" applyBorder="1"/>
    <xf numFmtId="41" fontId="4" fillId="3" borderId="8" xfId="1" applyNumberFormat="1" applyFont="1" applyFill="1" applyBorder="1" applyAlignment="1">
      <alignment horizontal="center" wrapText="1"/>
    </xf>
    <xf numFmtId="41" fontId="4" fillId="3" borderId="0" xfId="1" applyNumberFormat="1" applyFont="1" applyFill="1" applyBorder="1" applyAlignment="1">
      <alignment wrapText="1"/>
    </xf>
    <xf numFmtId="44" fontId="4" fillId="3" borderId="8" xfId="2" applyFont="1" applyFill="1" applyBorder="1"/>
    <xf numFmtId="44" fontId="4" fillId="3" borderId="0" xfId="2" applyFont="1" applyFill="1" applyBorder="1"/>
    <xf numFmtId="41" fontId="4" fillId="2" borderId="5" xfId="1" applyNumberFormat="1" applyFont="1" applyFill="1" applyBorder="1" applyAlignment="1">
      <alignment horizontal="center" wrapText="1"/>
    </xf>
    <xf numFmtId="3" fontId="8" fillId="3" borderId="2" xfId="4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0" xfId="0" applyAlignment="1"/>
    <xf numFmtId="41" fontId="10" fillId="2" borderId="5" xfId="1" applyNumberFormat="1" applyFont="1" applyFill="1" applyBorder="1" applyAlignment="1">
      <alignment horizontal="center" wrapText="1"/>
    </xf>
    <xf numFmtId="41" fontId="10" fillId="2" borderId="6" xfId="1" applyNumberFormat="1" applyFont="1" applyFill="1" applyBorder="1" applyAlignment="1">
      <alignment horizontal="center" wrapText="1"/>
    </xf>
    <xf numFmtId="41" fontId="10" fillId="2" borderId="7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left" wrapText="1"/>
    </xf>
    <xf numFmtId="0" fontId="2" fillId="0" borderId="2" xfId="0" applyFont="1" applyBorder="1"/>
  </cellXfs>
  <cellStyles count="5"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"/>
  <sheetViews>
    <sheetView workbookViewId="0">
      <selection activeCell="E17" sqref="E17"/>
    </sheetView>
  </sheetViews>
  <sheetFormatPr baseColWidth="10" defaultRowHeight="15" x14ac:dyDescent="0.25"/>
  <cols>
    <col min="5" max="5" width="22.5703125" bestFit="1" customWidth="1"/>
    <col min="7" max="7" width="26.140625" bestFit="1" customWidth="1"/>
  </cols>
  <sheetData>
    <row r="3" spans="3:7" x14ac:dyDescent="0.25">
      <c r="C3" t="s">
        <v>74</v>
      </c>
      <c r="D3" t="s">
        <v>75</v>
      </c>
      <c r="E3" t="s">
        <v>76</v>
      </c>
      <c r="F3" t="s">
        <v>77</v>
      </c>
      <c r="G3" t="s">
        <v>78</v>
      </c>
    </row>
    <row r="4" spans="3:7" x14ac:dyDescent="0.25">
      <c r="C4">
        <v>2012</v>
      </c>
      <c r="D4" s="52">
        <v>566700</v>
      </c>
      <c r="E4" s="52">
        <v>14238730296.84</v>
      </c>
      <c r="F4" s="53">
        <v>0.03</v>
      </c>
      <c r="G4" s="52">
        <v>427161908.91000003</v>
      </c>
    </row>
    <row r="5" spans="3:7" x14ac:dyDescent="0.25">
      <c r="C5">
        <v>2013</v>
      </c>
      <c r="D5" s="52">
        <v>589500</v>
      </c>
      <c r="E5" s="52">
        <v>15424285939.690001</v>
      </c>
      <c r="F5" s="53">
        <v>0.03</v>
      </c>
      <c r="G5" s="52">
        <v>462728578.19</v>
      </c>
    </row>
    <row r="6" spans="3:7" x14ac:dyDescent="0.25">
      <c r="C6">
        <v>2014</v>
      </c>
      <c r="D6" s="52">
        <v>616000</v>
      </c>
      <c r="E6" s="52">
        <v>10895095582.07</v>
      </c>
      <c r="F6" s="53">
        <v>0.03</v>
      </c>
      <c r="G6" s="52">
        <v>326852867.45999998</v>
      </c>
    </row>
    <row r="7" spans="3:7" x14ac:dyDescent="0.25">
      <c r="C7">
        <v>2015</v>
      </c>
      <c r="D7" s="52">
        <v>644350</v>
      </c>
      <c r="E7" s="52">
        <v>5410548393.5699997</v>
      </c>
      <c r="F7" s="53">
        <v>0.03</v>
      </c>
      <c r="G7" s="52">
        <v>162316451.81</v>
      </c>
    </row>
    <row r="8" spans="3:7" x14ac:dyDescent="0.25">
      <c r="C8">
        <v>2016</v>
      </c>
      <c r="D8" s="52">
        <v>689455</v>
      </c>
      <c r="E8" s="52">
        <v>2716654514.5900002</v>
      </c>
      <c r="F8" s="53">
        <v>0.03</v>
      </c>
      <c r="G8" s="52">
        <v>81499635.439999998</v>
      </c>
    </row>
    <row r="9" spans="3:7" x14ac:dyDescent="0.25">
      <c r="G9" s="52">
        <f>SUM(G4:G8)</f>
        <v>1460559441.8099999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>
      <selection activeCell="I34" sqref="I34"/>
    </sheetView>
  </sheetViews>
  <sheetFormatPr baseColWidth="10" defaultRowHeight="15" x14ac:dyDescent="0.25"/>
  <cols>
    <col min="2" max="2" width="15.140625" customWidth="1"/>
    <col min="3" max="4" width="16.42578125" hidden="1" customWidth="1"/>
    <col min="5" max="5" width="16.42578125" style="1" hidden="1" customWidth="1"/>
    <col min="6" max="6" width="19" style="2" customWidth="1"/>
    <col min="7" max="7" width="20" style="2" bestFit="1" customWidth="1"/>
    <col min="8" max="8" width="20.7109375" style="2" bestFit="1" customWidth="1"/>
    <col min="9" max="9" width="19" bestFit="1" customWidth="1"/>
    <col min="10" max="10" width="26.140625" customWidth="1"/>
    <col min="11" max="11" width="22.5703125" customWidth="1"/>
    <col min="12" max="12" width="15.42578125" bestFit="1" customWidth="1"/>
  </cols>
  <sheetData>
    <row r="1" spans="2:10" ht="14.1" customHeight="1" x14ac:dyDescent="0.25"/>
    <row r="2" spans="2:10" ht="14.1" customHeight="1" x14ac:dyDescent="0.3">
      <c r="B2" s="75" t="s">
        <v>71</v>
      </c>
      <c r="C2" s="75"/>
      <c r="D2" s="75"/>
      <c r="E2" s="75"/>
      <c r="F2" s="75"/>
      <c r="G2" s="75"/>
      <c r="H2" s="75"/>
      <c r="I2" s="75"/>
      <c r="J2" s="75"/>
    </row>
    <row r="4" spans="2:10" ht="15" customHeight="1" x14ac:dyDescent="0.25">
      <c r="B4" s="76" t="s">
        <v>0</v>
      </c>
      <c r="C4" s="72" t="s">
        <v>61</v>
      </c>
      <c r="D4" s="73"/>
      <c r="E4" s="73"/>
      <c r="F4" s="73"/>
      <c r="G4" s="73"/>
      <c r="H4" s="73"/>
      <c r="I4" s="74"/>
      <c r="J4" s="78" t="s">
        <v>65</v>
      </c>
    </row>
    <row r="5" spans="2:10" ht="24.75" x14ac:dyDescent="0.25">
      <c r="B5" s="77"/>
      <c r="C5" s="44">
        <v>2012</v>
      </c>
      <c r="D5" s="45" t="s">
        <v>62</v>
      </c>
      <c r="E5" s="45" t="s">
        <v>63</v>
      </c>
      <c r="F5" s="45" t="s">
        <v>57</v>
      </c>
      <c r="G5" s="44" t="s">
        <v>64</v>
      </c>
      <c r="H5" s="44" t="s">
        <v>58</v>
      </c>
      <c r="I5" s="44" t="s">
        <v>1</v>
      </c>
      <c r="J5" s="78"/>
    </row>
    <row r="6" spans="2:10" s="6" customFormat="1" ht="43.5" hidden="1" customHeight="1" x14ac:dyDescent="0.25">
      <c r="B6" s="3" t="s">
        <v>2</v>
      </c>
      <c r="C6" s="3">
        <v>0</v>
      </c>
      <c r="D6" s="3">
        <v>0</v>
      </c>
      <c r="E6" s="4">
        <v>0</v>
      </c>
      <c r="F6" s="46">
        <v>0</v>
      </c>
      <c r="G6" s="47">
        <f t="shared" ref="G6:G12" si="0">F6*8%</f>
        <v>0</v>
      </c>
      <c r="H6" s="41">
        <v>0</v>
      </c>
      <c r="I6" s="4">
        <f t="shared" ref="I6:I20" si="1">G6-H6</f>
        <v>0</v>
      </c>
      <c r="J6" s="5" t="s">
        <v>67</v>
      </c>
    </row>
    <row r="7" spans="2:10" s="6" customFormat="1" ht="24.75" hidden="1" x14ac:dyDescent="0.25">
      <c r="B7" s="3" t="s">
        <v>3</v>
      </c>
      <c r="C7" s="3">
        <v>0</v>
      </c>
      <c r="D7" s="3">
        <v>0</v>
      </c>
      <c r="E7" s="4"/>
      <c r="F7" s="46">
        <f t="shared" ref="F7:F20" si="2">SUM(C7:E7)</f>
        <v>0</v>
      </c>
      <c r="G7" s="47">
        <f t="shared" si="0"/>
        <v>0</v>
      </c>
      <c r="H7" s="41"/>
      <c r="I7" s="4">
        <f t="shared" si="1"/>
        <v>0</v>
      </c>
      <c r="J7" s="7" t="s">
        <v>67</v>
      </c>
    </row>
    <row r="8" spans="2:10" s="6" customFormat="1" ht="24.75" hidden="1" x14ac:dyDescent="0.25">
      <c r="B8" s="8" t="s">
        <v>4</v>
      </c>
      <c r="C8" s="8">
        <v>0</v>
      </c>
      <c r="D8" s="8">
        <v>0</v>
      </c>
      <c r="E8" s="4"/>
      <c r="F8" s="46">
        <f t="shared" si="2"/>
        <v>0</v>
      </c>
      <c r="G8" s="47">
        <f t="shared" si="0"/>
        <v>0</v>
      </c>
      <c r="H8" s="41"/>
      <c r="I8" s="4">
        <f t="shared" si="1"/>
        <v>0</v>
      </c>
      <c r="J8" s="7" t="s">
        <v>67</v>
      </c>
    </row>
    <row r="9" spans="2:10" s="6" customFormat="1" ht="24.75" hidden="1" x14ac:dyDescent="0.25">
      <c r="B9" s="8" t="s">
        <v>5</v>
      </c>
      <c r="C9" s="8">
        <v>0</v>
      </c>
      <c r="D9" s="8">
        <v>0</v>
      </c>
      <c r="E9" s="4"/>
      <c r="F9" s="46">
        <f t="shared" si="2"/>
        <v>0</v>
      </c>
      <c r="G9" s="47">
        <f t="shared" si="0"/>
        <v>0</v>
      </c>
      <c r="H9" s="41"/>
      <c r="I9" s="4">
        <f t="shared" si="1"/>
        <v>0</v>
      </c>
      <c r="J9" s="7" t="s">
        <v>67</v>
      </c>
    </row>
    <row r="10" spans="2:10" s="6" customFormat="1" ht="24.75" hidden="1" x14ac:dyDescent="0.25">
      <c r="B10" s="8" t="s">
        <v>6</v>
      </c>
      <c r="C10" s="8">
        <v>0</v>
      </c>
      <c r="D10" s="8">
        <v>0</v>
      </c>
      <c r="E10" s="4"/>
      <c r="F10" s="46">
        <f t="shared" si="2"/>
        <v>0</v>
      </c>
      <c r="G10" s="47">
        <f t="shared" si="0"/>
        <v>0</v>
      </c>
      <c r="H10" s="41"/>
      <c r="I10" s="4">
        <f t="shared" si="1"/>
        <v>0</v>
      </c>
      <c r="J10" s="7" t="s">
        <v>67</v>
      </c>
    </row>
    <row r="11" spans="2:10" s="6" customFormat="1" ht="24.75" hidden="1" x14ac:dyDescent="0.25">
      <c r="B11" s="8" t="s">
        <v>7</v>
      </c>
      <c r="C11" s="8">
        <v>0</v>
      </c>
      <c r="D11" s="8">
        <v>0</v>
      </c>
      <c r="E11" s="4"/>
      <c r="F11" s="46">
        <f t="shared" si="2"/>
        <v>0</v>
      </c>
      <c r="G11" s="47">
        <f t="shared" si="0"/>
        <v>0</v>
      </c>
      <c r="H11" s="41"/>
      <c r="I11" s="4">
        <f t="shared" si="1"/>
        <v>0</v>
      </c>
      <c r="J11" s="7" t="s">
        <v>67</v>
      </c>
    </row>
    <row r="12" spans="2:10" s="6" customFormat="1" ht="24.75" hidden="1" x14ac:dyDescent="0.25">
      <c r="B12" s="8" t="s">
        <v>8</v>
      </c>
      <c r="C12" s="8">
        <v>0</v>
      </c>
      <c r="D12" s="8">
        <v>0</v>
      </c>
      <c r="E12" s="4"/>
      <c r="F12" s="46">
        <f t="shared" si="2"/>
        <v>0</v>
      </c>
      <c r="G12" s="47">
        <f t="shared" si="0"/>
        <v>0</v>
      </c>
      <c r="H12" s="42"/>
      <c r="I12" s="4">
        <f t="shared" si="1"/>
        <v>0</v>
      </c>
      <c r="J12" s="7" t="s">
        <v>67</v>
      </c>
    </row>
    <row r="13" spans="2:10" s="6" customFormat="1" ht="24.75" x14ac:dyDescent="0.25">
      <c r="B13" s="8" t="s">
        <v>9</v>
      </c>
      <c r="C13" s="8">
        <v>432577524.69999999</v>
      </c>
      <c r="D13" s="8">
        <v>999601970.16999996</v>
      </c>
      <c r="E13" s="4">
        <v>830387942.13999999</v>
      </c>
      <c r="F13" s="46">
        <f t="shared" si="2"/>
        <v>2262567437.0099998</v>
      </c>
      <c r="G13" s="47">
        <f>F13*8%</f>
        <v>181005394.96079999</v>
      </c>
      <c r="H13" s="48">
        <v>15000000</v>
      </c>
      <c r="I13" s="4">
        <f t="shared" si="1"/>
        <v>166005394.96079999</v>
      </c>
      <c r="J13" s="5" t="s">
        <v>66</v>
      </c>
    </row>
    <row r="14" spans="2:10" s="6" customFormat="1" ht="24.75" x14ac:dyDescent="0.25">
      <c r="B14" s="8" t="s">
        <v>10</v>
      </c>
      <c r="C14" s="8">
        <v>221408658.58000001</v>
      </c>
      <c r="D14" s="8">
        <v>504508080.95999998</v>
      </c>
      <c r="E14" s="4">
        <v>411305858.06999999</v>
      </c>
      <c r="F14" s="46">
        <f t="shared" si="2"/>
        <v>1137222597.6099999</v>
      </c>
      <c r="G14" s="47">
        <f>F14*8%</f>
        <v>90977807.808799997</v>
      </c>
      <c r="H14" s="18">
        <v>397998257</v>
      </c>
      <c r="I14" s="4">
        <f t="shared" si="1"/>
        <v>-307020449.19120002</v>
      </c>
      <c r="J14" s="7" t="s">
        <v>73</v>
      </c>
    </row>
    <row r="15" spans="2:10" s="6" customFormat="1" ht="24.75" x14ac:dyDescent="0.25">
      <c r="B15" s="8" t="s">
        <v>11</v>
      </c>
      <c r="C15" s="8">
        <v>399638332.31</v>
      </c>
      <c r="D15" s="8">
        <v>915732108.20000005</v>
      </c>
      <c r="E15" s="4">
        <v>751542091.98000002</v>
      </c>
      <c r="F15" s="46">
        <f t="shared" si="2"/>
        <v>2066912532.49</v>
      </c>
      <c r="G15" s="47">
        <f>F15*8%</f>
        <v>165353002.59920001</v>
      </c>
      <c r="H15" s="48">
        <v>18678127</v>
      </c>
      <c r="I15" s="4">
        <f t="shared" si="1"/>
        <v>146674875.59920001</v>
      </c>
      <c r="J15" s="7" t="s">
        <v>68</v>
      </c>
    </row>
    <row r="16" spans="2:10" s="6" customFormat="1" ht="24.75" x14ac:dyDescent="0.25">
      <c r="B16" s="8" t="s">
        <v>12</v>
      </c>
      <c r="C16" s="8">
        <v>568084991.71000004</v>
      </c>
      <c r="D16" s="8">
        <v>1316892237.5899999</v>
      </c>
      <c r="E16" s="4">
        <v>1067498899.12</v>
      </c>
      <c r="F16" s="46">
        <f t="shared" si="2"/>
        <v>2952476128.4200001</v>
      </c>
      <c r="G16" s="47">
        <f t="shared" ref="G16:G21" si="3">F16*8%</f>
        <v>236198090.27360001</v>
      </c>
      <c r="H16" s="42"/>
      <c r="I16" s="4">
        <f t="shared" si="1"/>
        <v>236198090.27360001</v>
      </c>
      <c r="J16" s="5" t="s">
        <v>69</v>
      </c>
    </row>
    <row r="17" spans="2:11" s="6" customFormat="1" ht="24.75" x14ac:dyDescent="0.25">
      <c r="B17" s="8" t="s">
        <v>13</v>
      </c>
      <c r="C17" s="8">
        <v>394912274.26999998</v>
      </c>
      <c r="D17" s="8">
        <v>901367114.61000001</v>
      </c>
      <c r="E17" s="4">
        <v>736775128.42999995</v>
      </c>
      <c r="F17" s="46">
        <f t="shared" si="2"/>
        <v>2033054517.3099999</v>
      </c>
      <c r="G17" s="47">
        <f t="shared" si="3"/>
        <v>162644361.38479999</v>
      </c>
      <c r="H17" s="41"/>
      <c r="I17" s="4">
        <f t="shared" si="1"/>
        <v>162644361.38479999</v>
      </c>
      <c r="J17" s="5" t="s">
        <v>72</v>
      </c>
    </row>
    <row r="18" spans="2:11" s="6" customFormat="1" ht="24.75" hidden="1" x14ac:dyDescent="0.25">
      <c r="B18" s="8" t="s">
        <v>14</v>
      </c>
      <c r="C18" s="8"/>
      <c r="D18" s="8"/>
      <c r="E18" s="4"/>
      <c r="F18" s="46">
        <f t="shared" si="2"/>
        <v>0</v>
      </c>
      <c r="G18" s="47">
        <f t="shared" si="3"/>
        <v>0</v>
      </c>
      <c r="H18" s="43"/>
      <c r="I18" s="4">
        <f t="shared" si="1"/>
        <v>0</v>
      </c>
      <c r="J18" s="7" t="s">
        <v>67</v>
      </c>
    </row>
    <row r="19" spans="2:11" s="6" customFormat="1" ht="24.75" hidden="1" x14ac:dyDescent="0.25">
      <c r="B19" s="8" t="s">
        <v>15</v>
      </c>
      <c r="C19" s="8"/>
      <c r="D19" s="8"/>
      <c r="E19" s="4"/>
      <c r="F19" s="46">
        <f t="shared" si="2"/>
        <v>0</v>
      </c>
      <c r="G19" s="47">
        <f t="shared" si="3"/>
        <v>0</v>
      </c>
      <c r="H19" s="42"/>
      <c r="I19" s="4">
        <f t="shared" si="1"/>
        <v>0</v>
      </c>
      <c r="J19" s="7" t="s">
        <v>67</v>
      </c>
    </row>
    <row r="20" spans="2:11" s="6" customFormat="1" ht="24.75" hidden="1" x14ac:dyDescent="0.25">
      <c r="B20" s="8" t="s">
        <v>16</v>
      </c>
      <c r="C20" s="8"/>
      <c r="D20" s="8"/>
      <c r="E20" s="4"/>
      <c r="F20" s="46">
        <f t="shared" si="2"/>
        <v>0</v>
      </c>
      <c r="G20" s="47">
        <f t="shared" si="3"/>
        <v>0</v>
      </c>
      <c r="H20" s="4"/>
      <c r="I20" s="4">
        <f t="shared" si="1"/>
        <v>0</v>
      </c>
      <c r="J20" s="7" t="s">
        <v>67</v>
      </c>
    </row>
    <row r="21" spans="2:11" s="6" customFormat="1" ht="24.75" hidden="1" x14ac:dyDescent="0.25">
      <c r="B21" s="8" t="s">
        <v>56</v>
      </c>
      <c r="C21" s="8"/>
      <c r="D21" s="8"/>
      <c r="E21" s="4"/>
      <c r="F21" s="46"/>
      <c r="G21" s="47">
        <f t="shared" si="3"/>
        <v>0</v>
      </c>
      <c r="H21" s="4"/>
      <c r="I21" s="4">
        <f>G21-H21</f>
        <v>0</v>
      </c>
      <c r="J21" s="7" t="s">
        <v>67</v>
      </c>
    </row>
    <row r="22" spans="2:11" x14ac:dyDescent="0.25">
      <c r="B22" s="9"/>
      <c r="C22" s="10">
        <f t="shared" ref="C22:D22" si="4">SUM(C6:C21)</f>
        <v>2016621781.5699999</v>
      </c>
      <c r="D22" s="10">
        <f t="shared" si="4"/>
        <v>4638101511.5299997</v>
      </c>
      <c r="E22" s="10">
        <f>SUM(E6:E21)</f>
        <v>3797509919.7399998</v>
      </c>
      <c r="F22" s="10">
        <f>SUM(F6:F21)</f>
        <v>10452233212.84</v>
      </c>
      <c r="G22" s="10">
        <f t="shared" ref="G22:H22" si="5">SUM(G6:G21)</f>
        <v>836178657.02719998</v>
      </c>
      <c r="H22" s="10">
        <f t="shared" si="5"/>
        <v>431676384</v>
      </c>
      <c r="I22" s="10">
        <f>SUM(I6:I21)</f>
        <v>404502273.02719998</v>
      </c>
      <c r="J22" s="80"/>
    </row>
    <row r="23" spans="2:11" ht="18.75" customHeight="1" x14ac:dyDescent="0.25">
      <c r="B23" s="79"/>
      <c r="C23" s="79"/>
      <c r="D23" s="79"/>
      <c r="E23" s="79"/>
      <c r="F23" s="79"/>
      <c r="G23" s="79"/>
      <c r="H23" s="79"/>
      <c r="I23" s="79"/>
      <c r="J23" s="79"/>
    </row>
    <row r="24" spans="2:11" ht="24.75" customHeight="1" x14ac:dyDescent="0.25">
      <c r="B24" s="72" t="s">
        <v>79</v>
      </c>
      <c r="C24" s="73"/>
      <c r="D24" s="73"/>
      <c r="E24" s="73"/>
      <c r="F24" s="73"/>
      <c r="G24" s="73"/>
      <c r="H24" s="73"/>
      <c r="I24" s="74"/>
      <c r="J24" s="61"/>
      <c r="K24" s="62"/>
    </row>
    <row r="25" spans="2:11" ht="24.75" x14ac:dyDescent="0.25">
      <c r="B25" s="51" t="s">
        <v>0</v>
      </c>
      <c r="C25" s="54">
        <v>2012</v>
      </c>
      <c r="D25" s="45" t="s">
        <v>62</v>
      </c>
      <c r="E25" s="45" t="s">
        <v>63</v>
      </c>
      <c r="F25" s="45" t="s">
        <v>57</v>
      </c>
      <c r="G25" s="44" t="s">
        <v>64</v>
      </c>
      <c r="H25" s="45" t="s">
        <v>58</v>
      </c>
      <c r="I25" s="65" t="s">
        <v>1</v>
      </c>
      <c r="J25" s="61"/>
      <c r="K25" s="62"/>
    </row>
    <row r="26" spans="2:11" ht="24.75" x14ac:dyDescent="0.25">
      <c r="B26" s="8" t="s">
        <v>56</v>
      </c>
      <c r="C26" s="49">
        <v>63785102675.349998</v>
      </c>
      <c r="D26" s="49">
        <v>70526708543.110001</v>
      </c>
      <c r="E26" s="49">
        <v>50806941386.129997</v>
      </c>
      <c r="F26" s="50">
        <v>220686428472.01999</v>
      </c>
      <c r="G26" s="50">
        <v>2206864284.7202001</v>
      </c>
      <c r="H26" s="46">
        <v>1300919666</v>
      </c>
      <c r="I26" s="57">
        <v>905944618.72020006</v>
      </c>
      <c r="J26" s="59"/>
      <c r="K26" s="60"/>
    </row>
    <row r="27" spans="2:11" x14ac:dyDescent="0.25">
      <c r="B27" s="9"/>
      <c r="C27" s="10">
        <f>C26</f>
        <v>63785102675.349998</v>
      </c>
      <c r="D27" s="10">
        <f t="shared" ref="D27:I27" si="6">D26</f>
        <v>70526708543.110001</v>
      </c>
      <c r="E27" s="10">
        <f t="shared" si="6"/>
        <v>50806941386.129997</v>
      </c>
      <c r="F27" s="10">
        <f t="shared" si="6"/>
        <v>220686428472.01999</v>
      </c>
      <c r="G27" s="10">
        <f t="shared" si="6"/>
        <v>2206864284.7202001</v>
      </c>
      <c r="H27" s="10">
        <f t="shared" si="6"/>
        <v>1300919666</v>
      </c>
      <c r="I27" s="58">
        <f t="shared" si="6"/>
        <v>905944618.72020006</v>
      </c>
      <c r="J27" s="63"/>
      <c r="K27" s="64"/>
    </row>
  </sheetData>
  <mergeCells count="6">
    <mergeCell ref="B24:I24"/>
    <mergeCell ref="B2:J2"/>
    <mergeCell ref="B4:B5"/>
    <mergeCell ref="C4:I4"/>
    <mergeCell ref="J4:J5"/>
    <mergeCell ref="B23:J23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opLeftCell="E1" workbookViewId="0">
      <selection activeCell="K21" sqref="K21"/>
    </sheetView>
  </sheetViews>
  <sheetFormatPr baseColWidth="10" defaultRowHeight="15" x14ac:dyDescent="0.25"/>
  <cols>
    <col min="2" max="2" width="15.140625" customWidth="1"/>
    <col min="3" max="5" width="16.42578125" bestFit="1" customWidth="1"/>
    <col min="6" max="7" width="16.42578125" style="1" bestFit="1" customWidth="1"/>
    <col min="8" max="8" width="19" style="2" customWidth="1"/>
    <col min="9" max="9" width="20" style="2" bestFit="1" customWidth="1"/>
    <col min="10" max="10" width="20.7109375" style="2" bestFit="1" customWidth="1"/>
    <col min="11" max="11" width="19" bestFit="1" customWidth="1"/>
    <col min="12" max="12" width="26.140625" customWidth="1"/>
    <col min="13" max="13" width="22.5703125" customWidth="1"/>
  </cols>
  <sheetData>
    <row r="1" spans="2:12" ht="14.1" customHeight="1" x14ac:dyDescent="0.25"/>
    <row r="2" spans="2:12" ht="14.1" customHeight="1" x14ac:dyDescent="0.3">
      <c r="B2" s="75" t="s">
        <v>70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4" spans="2:12" ht="15" customHeight="1" x14ac:dyDescent="0.25">
      <c r="B4" s="76" t="s">
        <v>0</v>
      </c>
      <c r="C4" s="72" t="s">
        <v>60</v>
      </c>
      <c r="D4" s="73"/>
      <c r="E4" s="73"/>
      <c r="F4" s="73"/>
      <c r="G4" s="73"/>
      <c r="H4" s="73"/>
      <c r="I4" s="73"/>
      <c r="J4" s="73"/>
      <c r="K4" s="74"/>
      <c r="L4" s="78" t="s">
        <v>65</v>
      </c>
    </row>
    <row r="5" spans="2:12" ht="24.75" x14ac:dyDescent="0.25">
      <c r="B5" s="77"/>
      <c r="C5" s="44">
        <v>2012</v>
      </c>
      <c r="D5" s="44">
        <v>2013</v>
      </c>
      <c r="E5" s="44">
        <v>2014</v>
      </c>
      <c r="F5" s="44">
        <v>2015</v>
      </c>
      <c r="G5" s="44">
        <v>2016</v>
      </c>
      <c r="H5" s="44" t="s">
        <v>57</v>
      </c>
      <c r="I5" s="44" t="s">
        <v>59</v>
      </c>
      <c r="J5" s="45" t="s">
        <v>58</v>
      </c>
      <c r="K5" s="44" t="s">
        <v>1</v>
      </c>
      <c r="L5" s="78"/>
    </row>
    <row r="6" spans="2:12" s="6" customFormat="1" ht="43.5" customHeight="1" x14ac:dyDescent="0.25">
      <c r="B6" s="3" t="s">
        <v>2</v>
      </c>
      <c r="C6" s="3"/>
      <c r="D6" s="3"/>
      <c r="E6" s="3"/>
      <c r="F6" s="4"/>
      <c r="G6" s="4"/>
      <c r="H6" s="46">
        <f>SUM(C6:G6)</f>
        <v>0</v>
      </c>
      <c r="I6" s="41">
        <f>H6*1%</f>
        <v>0</v>
      </c>
      <c r="J6" s="41"/>
      <c r="K6" s="4">
        <f t="shared" ref="K6:K20" si="0">I6-J6</f>
        <v>0</v>
      </c>
      <c r="L6" s="7" t="s">
        <v>67</v>
      </c>
    </row>
    <row r="7" spans="2:12" s="6" customFormat="1" ht="24.75" x14ac:dyDescent="0.25">
      <c r="B7" s="3" t="s">
        <v>3</v>
      </c>
      <c r="C7" s="3"/>
      <c r="D7" s="3"/>
      <c r="E7" s="3"/>
      <c r="F7" s="4"/>
      <c r="G7" s="4"/>
      <c r="H7" s="46">
        <f t="shared" ref="H7:H21" si="1">SUM(C7:G7)</f>
        <v>0</v>
      </c>
      <c r="I7" s="41">
        <f t="shared" ref="I7:I21" si="2">H7*1%</f>
        <v>0</v>
      </c>
      <c r="J7" s="41"/>
      <c r="K7" s="4">
        <f t="shared" si="0"/>
        <v>0</v>
      </c>
      <c r="L7" s="7" t="s">
        <v>67</v>
      </c>
    </row>
    <row r="8" spans="2:12" s="6" customFormat="1" ht="24.75" x14ac:dyDescent="0.25">
      <c r="B8" s="8" t="s">
        <v>4</v>
      </c>
      <c r="C8" s="8"/>
      <c r="D8" s="8"/>
      <c r="E8" s="8"/>
      <c r="F8" s="4"/>
      <c r="G8" s="4"/>
      <c r="H8" s="46">
        <f t="shared" si="1"/>
        <v>0</v>
      </c>
      <c r="I8" s="41">
        <f t="shared" si="2"/>
        <v>0</v>
      </c>
      <c r="J8" s="41"/>
      <c r="K8" s="4">
        <f t="shared" si="0"/>
        <v>0</v>
      </c>
      <c r="L8" s="7" t="s">
        <v>67</v>
      </c>
    </row>
    <row r="9" spans="2:12" s="6" customFormat="1" ht="24.75" x14ac:dyDescent="0.25">
      <c r="B9" s="8" t="s">
        <v>5</v>
      </c>
      <c r="C9" s="8"/>
      <c r="D9" s="8"/>
      <c r="E9" s="8"/>
      <c r="F9" s="4"/>
      <c r="G9" s="4"/>
      <c r="H9" s="46">
        <f t="shared" si="1"/>
        <v>0</v>
      </c>
      <c r="I9" s="41">
        <f t="shared" si="2"/>
        <v>0</v>
      </c>
      <c r="J9" s="41"/>
      <c r="K9" s="4">
        <f t="shared" si="0"/>
        <v>0</v>
      </c>
      <c r="L9" s="7" t="s">
        <v>67</v>
      </c>
    </row>
    <row r="10" spans="2:12" s="6" customFormat="1" ht="24.75" x14ac:dyDescent="0.25">
      <c r="B10" s="8" t="s">
        <v>6</v>
      </c>
      <c r="C10" s="8"/>
      <c r="D10" s="8"/>
      <c r="E10" s="8"/>
      <c r="F10" s="4"/>
      <c r="G10" s="4"/>
      <c r="H10" s="46">
        <f t="shared" si="1"/>
        <v>0</v>
      </c>
      <c r="I10" s="41">
        <f t="shared" si="2"/>
        <v>0</v>
      </c>
      <c r="J10" s="41"/>
      <c r="K10" s="4">
        <f t="shared" si="0"/>
        <v>0</v>
      </c>
      <c r="L10" s="7" t="s">
        <v>67</v>
      </c>
    </row>
    <row r="11" spans="2:12" s="6" customFormat="1" ht="24.75" x14ac:dyDescent="0.25">
      <c r="B11" s="8" t="s">
        <v>7</v>
      </c>
      <c r="C11" s="8"/>
      <c r="D11" s="8"/>
      <c r="E11" s="8"/>
      <c r="F11" s="4"/>
      <c r="G11" s="4"/>
      <c r="H11" s="46">
        <f t="shared" si="1"/>
        <v>0</v>
      </c>
      <c r="I11" s="41">
        <f t="shared" si="2"/>
        <v>0</v>
      </c>
      <c r="J11" s="41"/>
      <c r="K11" s="4">
        <f t="shared" si="0"/>
        <v>0</v>
      </c>
      <c r="L11" s="7" t="s">
        <v>67</v>
      </c>
    </row>
    <row r="12" spans="2:12" s="6" customFormat="1" ht="24.75" x14ac:dyDescent="0.25">
      <c r="B12" s="8" t="s">
        <v>8</v>
      </c>
      <c r="C12" s="8"/>
      <c r="D12" s="8"/>
      <c r="E12" s="8"/>
      <c r="F12" s="4"/>
      <c r="G12" s="4"/>
      <c r="H12" s="46">
        <f t="shared" si="1"/>
        <v>0</v>
      </c>
      <c r="I12" s="41">
        <f t="shared" si="2"/>
        <v>0</v>
      </c>
      <c r="J12" s="42"/>
      <c r="K12" s="4">
        <f t="shared" si="0"/>
        <v>0</v>
      </c>
      <c r="L12" s="7" t="s">
        <v>67</v>
      </c>
    </row>
    <row r="13" spans="2:12" s="6" customFormat="1" ht="24.75" x14ac:dyDescent="0.25">
      <c r="B13" s="8" t="s">
        <v>9</v>
      </c>
      <c r="C13" s="8"/>
      <c r="D13" s="8"/>
      <c r="E13" s="8"/>
      <c r="F13" s="4"/>
      <c r="G13" s="4"/>
      <c r="H13" s="46">
        <f t="shared" si="1"/>
        <v>0</v>
      </c>
      <c r="I13" s="41">
        <f t="shared" si="2"/>
        <v>0</v>
      </c>
      <c r="J13" s="47"/>
      <c r="K13" s="4">
        <f t="shared" si="0"/>
        <v>0</v>
      </c>
      <c r="L13" s="7" t="s">
        <v>67</v>
      </c>
    </row>
    <row r="14" spans="2:12" s="6" customFormat="1" ht="24.75" x14ac:dyDescent="0.25">
      <c r="B14" s="8" t="s">
        <v>10</v>
      </c>
      <c r="C14" s="8"/>
      <c r="D14" s="8"/>
      <c r="E14" s="8"/>
      <c r="F14" s="4"/>
      <c r="G14" s="4"/>
      <c r="H14" s="46">
        <f t="shared" si="1"/>
        <v>0</v>
      </c>
      <c r="I14" s="41">
        <f t="shared" si="2"/>
        <v>0</v>
      </c>
      <c r="J14" s="47"/>
      <c r="K14" s="4">
        <f t="shared" si="0"/>
        <v>0</v>
      </c>
      <c r="L14" s="7" t="s">
        <v>67</v>
      </c>
    </row>
    <row r="15" spans="2:12" s="6" customFormat="1" ht="24.75" x14ac:dyDescent="0.25">
      <c r="B15" s="8" t="s">
        <v>11</v>
      </c>
      <c r="C15" s="8"/>
      <c r="D15" s="8"/>
      <c r="E15" s="8"/>
      <c r="F15" s="4"/>
      <c r="G15" s="4"/>
      <c r="H15" s="46">
        <f t="shared" si="1"/>
        <v>0</v>
      </c>
      <c r="I15" s="41">
        <f t="shared" si="2"/>
        <v>0</v>
      </c>
      <c r="J15" s="47"/>
      <c r="K15" s="4">
        <f t="shared" si="0"/>
        <v>0</v>
      </c>
      <c r="L15" s="7" t="s">
        <v>67</v>
      </c>
    </row>
    <row r="16" spans="2:12" s="6" customFormat="1" ht="24.75" x14ac:dyDescent="0.25">
      <c r="B16" s="8" t="s">
        <v>12</v>
      </c>
      <c r="C16" s="8"/>
      <c r="D16" s="8"/>
      <c r="E16" s="8"/>
      <c r="F16" s="4"/>
      <c r="G16" s="4"/>
      <c r="H16" s="46">
        <f t="shared" si="1"/>
        <v>0</v>
      </c>
      <c r="I16" s="41">
        <f t="shared" si="2"/>
        <v>0</v>
      </c>
      <c r="J16" s="42"/>
      <c r="K16" s="4">
        <f t="shared" si="0"/>
        <v>0</v>
      </c>
      <c r="L16" s="7" t="s">
        <v>67</v>
      </c>
    </row>
    <row r="17" spans="2:12" s="6" customFormat="1" ht="24.75" x14ac:dyDescent="0.25">
      <c r="B17" s="8" t="s">
        <v>13</v>
      </c>
      <c r="C17" s="8"/>
      <c r="D17" s="8"/>
      <c r="E17" s="8"/>
      <c r="F17" s="4"/>
      <c r="G17" s="4"/>
      <c r="H17" s="46">
        <f t="shared" si="1"/>
        <v>0</v>
      </c>
      <c r="I17" s="41">
        <f t="shared" si="2"/>
        <v>0</v>
      </c>
      <c r="J17" s="41"/>
      <c r="K17" s="4">
        <f t="shared" si="0"/>
        <v>0</v>
      </c>
      <c r="L17" s="7" t="s">
        <v>67</v>
      </c>
    </row>
    <row r="18" spans="2:12" s="6" customFormat="1" ht="24.75" x14ac:dyDescent="0.25">
      <c r="B18" s="8" t="s">
        <v>14</v>
      </c>
      <c r="C18" s="8"/>
      <c r="D18" s="8"/>
      <c r="E18" s="8"/>
      <c r="F18" s="4"/>
      <c r="G18" s="4"/>
      <c r="H18" s="46">
        <f t="shared" si="1"/>
        <v>0</v>
      </c>
      <c r="I18" s="41">
        <f t="shared" si="2"/>
        <v>0</v>
      </c>
      <c r="J18" s="43"/>
      <c r="K18" s="4">
        <f t="shared" si="0"/>
        <v>0</v>
      </c>
      <c r="L18" s="7" t="s">
        <v>67</v>
      </c>
    </row>
    <row r="19" spans="2:12" s="6" customFormat="1" ht="24.75" x14ac:dyDescent="0.25">
      <c r="B19" s="8" t="s">
        <v>15</v>
      </c>
      <c r="C19" s="8"/>
      <c r="D19" s="8"/>
      <c r="E19" s="8"/>
      <c r="F19" s="4"/>
      <c r="G19" s="4"/>
      <c r="H19" s="46">
        <f t="shared" si="1"/>
        <v>0</v>
      </c>
      <c r="I19" s="41">
        <f t="shared" si="2"/>
        <v>0</v>
      </c>
      <c r="J19" s="42"/>
      <c r="K19" s="4">
        <f t="shared" si="0"/>
        <v>0</v>
      </c>
      <c r="L19" s="7" t="s">
        <v>67</v>
      </c>
    </row>
    <row r="20" spans="2:12" s="6" customFormat="1" ht="24.75" x14ac:dyDescent="0.25">
      <c r="B20" s="8" t="s">
        <v>16</v>
      </c>
      <c r="C20" s="8"/>
      <c r="D20" s="8"/>
      <c r="E20" s="8"/>
      <c r="F20" s="4"/>
      <c r="G20" s="4"/>
      <c r="H20" s="46">
        <f t="shared" si="1"/>
        <v>0</v>
      </c>
      <c r="I20" s="41">
        <f t="shared" si="2"/>
        <v>0</v>
      </c>
      <c r="J20" s="4"/>
      <c r="K20" s="4">
        <f t="shared" si="0"/>
        <v>0</v>
      </c>
      <c r="L20" s="7" t="s">
        <v>67</v>
      </c>
    </row>
    <row r="21" spans="2:12" s="6" customFormat="1" ht="24.75" x14ac:dyDescent="0.25">
      <c r="B21" s="8" t="s">
        <v>56</v>
      </c>
      <c r="C21" s="49">
        <v>63785102675.349998</v>
      </c>
      <c r="D21" s="49">
        <v>70526708543.110001</v>
      </c>
      <c r="E21" s="49">
        <v>50806941386.129997</v>
      </c>
      <c r="F21" s="50">
        <v>23715259197.689999</v>
      </c>
      <c r="G21" s="50">
        <v>11852416669.74</v>
      </c>
      <c r="H21" s="46">
        <f t="shared" si="1"/>
        <v>220686428472.01999</v>
      </c>
      <c r="I21" s="47">
        <f t="shared" si="2"/>
        <v>2206864284.7202001</v>
      </c>
      <c r="J21" s="4">
        <f>'ESTADO DE PROY ENFOQUE DIF'!E3+'ESTADO DE PROY ENFOQUE DIF'!E4+'ESTADO DE PROY ENFOQUE DIF'!E5+'ESTADO DE PROY ENFOQUE DIF'!E6+'ESTADO DE PROY ENFOQUE DIF'!E7</f>
        <v>1300919666</v>
      </c>
      <c r="K21" s="4">
        <f>I21-J21</f>
        <v>905944618.72020006</v>
      </c>
      <c r="L21" s="7"/>
    </row>
    <row r="22" spans="2:12" x14ac:dyDescent="0.25">
      <c r="B22" s="9"/>
      <c r="C22" s="10">
        <f t="shared" ref="C22:E22" si="3">SUM(C6:C21)</f>
        <v>63785102675.349998</v>
      </c>
      <c r="D22" s="10">
        <f t="shared" si="3"/>
        <v>70526708543.110001</v>
      </c>
      <c r="E22" s="10">
        <f t="shared" si="3"/>
        <v>50806941386.129997</v>
      </c>
      <c r="F22" s="10">
        <f>SUM(F6:F21)</f>
        <v>23715259197.689999</v>
      </c>
      <c r="G22" s="10">
        <f>SUM(G6:G21)</f>
        <v>11852416669.74</v>
      </c>
      <c r="H22" s="10">
        <f>SUM(H6:H21)</f>
        <v>220686428472.01999</v>
      </c>
      <c r="I22" s="10"/>
      <c r="J22" s="10"/>
      <c r="K22" s="10">
        <f>SUM(K6:K21)</f>
        <v>905944618.72020006</v>
      </c>
      <c r="L22" s="11"/>
    </row>
  </sheetData>
  <mergeCells count="4">
    <mergeCell ref="C4:K4"/>
    <mergeCell ref="B2:L2"/>
    <mergeCell ref="B4:B5"/>
    <mergeCell ref="L4:L5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>
      <selection activeCell="H4" sqref="H4"/>
    </sheetView>
  </sheetViews>
  <sheetFormatPr baseColWidth="10" defaultRowHeight="15" x14ac:dyDescent="0.25"/>
  <cols>
    <col min="1" max="1" width="4.85546875" customWidth="1"/>
    <col min="2" max="2" width="12.7109375" customWidth="1"/>
    <col min="3" max="3" width="19" customWidth="1"/>
    <col min="4" max="4" width="13.7109375" bestFit="1" customWidth="1"/>
    <col min="5" max="5" width="18.85546875" customWidth="1"/>
    <col min="6" max="6" width="13.7109375" bestFit="1" customWidth="1"/>
    <col min="7" max="7" width="11" hidden="1" customWidth="1"/>
    <col min="8" max="8" width="13.7109375" bestFit="1" customWidth="1"/>
    <col min="9" max="9" width="9.85546875" customWidth="1"/>
    <col min="10" max="10" width="10.7109375" customWidth="1"/>
    <col min="11" max="11" width="11.7109375" bestFit="1" customWidth="1"/>
    <col min="12" max="12" width="11.85546875" customWidth="1"/>
    <col min="13" max="13" width="8.28515625" customWidth="1"/>
    <col min="14" max="14" width="9.140625" customWidth="1"/>
  </cols>
  <sheetData>
    <row r="2" spans="1:14" s="71" customFormat="1" ht="84.75" x14ac:dyDescent="0.25">
      <c r="A2" s="69" t="s">
        <v>24</v>
      </c>
      <c r="B2" s="70" t="s">
        <v>25</v>
      </c>
      <c r="C2" s="55" t="s">
        <v>26</v>
      </c>
      <c r="D2" s="55" t="s">
        <v>27</v>
      </c>
      <c r="E2" s="55" t="s">
        <v>28</v>
      </c>
      <c r="F2" s="55" t="s">
        <v>29</v>
      </c>
      <c r="G2" s="55" t="s">
        <v>30</v>
      </c>
      <c r="H2" s="55" t="s">
        <v>31</v>
      </c>
      <c r="I2" s="55" t="s">
        <v>32</v>
      </c>
      <c r="J2" s="55" t="s">
        <v>33</v>
      </c>
      <c r="K2" s="55" t="s">
        <v>34</v>
      </c>
      <c r="L2" s="55" t="s">
        <v>35</v>
      </c>
      <c r="M2" s="56" t="s">
        <v>36</v>
      </c>
      <c r="N2" s="56" t="s">
        <v>37</v>
      </c>
    </row>
    <row r="3" spans="1:14" s="6" customFormat="1" ht="68.25" x14ac:dyDescent="0.25">
      <c r="A3" s="15">
        <v>1</v>
      </c>
      <c r="B3" s="16">
        <v>2015004410032</v>
      </c>
      <c r="C3" s="12" t="s">
        <v>17</v>
      </c>
      <c r="D3" s="13">
        <v>243607140</v>
      </c>
      <c r="E3" s="13">
        <v>243607140</v>
      </c>
      <c r="F3" s="13"/>
      <c r="G3" s="13"/>
      <c r="H3" s="13"/>
      <c r="I3" s="15" t="s">
        <v>18</v>
      </c>
      <c r="J3" s="66" t="s">
        <v>19</v>
      </c>
      <c r="K3" s="15" t="s">
        <v>20</v>
      </c>
      <c r="L3" s="15" t="s">
        <v>21</v>
      </c>
      <c r="M3" s="15" t="s">
        <v>22</v>
      </c>
      <c r="N3" s="15" t="s">
        <v>23</v>
      </c>
    </row>
    <row r="4" spans="1:14" ht="45.75" x14ac:dyDescent="0.25">
      <c r="A4" s="15">
        <v>2</v>
      </c>
      <c r="B4" s="16">
        <v>2015004410029</v>
      </c>
      <c r="C4" s="17" t="s">
        <v>38</v>
      </c>
      <c r="D4" s="18">
        <v>615670924</v>
      </c>
      <c r="E4" s="19">
        <v>116014581</v>
      </c>
      <c r="F4" s="18">
        <v>397998257</v>
      </c>
      <c r="G4" s="18"/>
      <c r="H4" s="18">
        <f>+D4-E4-F4</f>
        <v>101658086</v>
      </c>
      <c r="I4" s="17" t="s">
        <v>39</v>
      </c>
      <c r="J4" s="17" t="s">
        <v>19</v>
      </c>
      <c r="K4" s="20" t="s">
        <v>40</v>
      </c>
      <c r="L4" s="21" t="s">
        <v>41</v>
      </c>
      <c r="M4" s="22">
        <v>1</v>
      </c>
      <c r="N4" s="23">
        <v>0.71</v>
      </c>
    </row>
    <row r="5" spans="1:14" s="32" customFormat="1" ht="57" x14ac:dyDescent="0.25">
      <c r="A5" s="15">
        <v>3</v>
      </c>
      <c r="B5" s="16">
        <v>2015004410071</v>
      </c>
      <c r="C5" s="25" t="s">
        <v>42</v>
      </c>
      <c r="D5" s="26">
        <v>229995821</v>
      </c>
      <c r="E5" s="26">
        <f t="shared" ref="E5" si="0">+D5</f>
        <v>229995821</v>
      </c>
      <c r="F5" s="27">
        <v>0</v>
      </c>
      <c r="G5" s="28">
        <v>0</v>
      </c>
      <c r="H5" s="28">
        <v>0</v>
      </c>
      <c r="I5" s="25" t="s">
        <v>18</v>
      </c>
      <c r="J5" s="25" t="s">
        <v>19</v>
      </c>
      <c r="K5" s="29" t="s">
        <v>43</v>
      </c>
      <c r="L5" s="30" t="s">
        <v>44</v>
      </c>
      <c r="M5" s="31">
        <v>0</v>
      </c>
      <c r="N5" s="31">
        <v>0</v>
      </c>
    </row>
    <row r="6" spans="1:14" s="6" customFormat="1" ht="78.75" x14ac:dyDescent="0.25">
      <c r="A6" s="15">
        <v>4</v>
      </c>
      <c r="B6" s="33">
        <v>2015004410072</v>
      </c>
      <c r="C6" s="34" t="s">
        <v>45</v>
      </c>
      <c r="D6" s="35">
        <v>415000000</v>
      </c>
      <c r="E6" s="35">
        <v>400000000</v>
      </c>
      <c r="F6" s="35">
        <v>15000000</v>
      </c>
      <c r="G6" s="35"/>
      <c r="H6" s="35">
        <v>0</v>
      </c>
      <c r="I6" s="34" t="s">
        <v>46</v>
      </c>
      <c r="J6" s="67" t="s">
        <v>47</v>
      </c>
      <c r="K6" s="24" t="s">
        <v>48</v>
      </c>
      <c r="L6" s="14" t="s">
        <v>49</v>
      </c>
      <c r="M6" s="15">
        <v>0</v>
      </c>
      <c r="N6" s="15">
        <v>0</v>
      </c>
    </row>
    <row r="7" spans="1:14" s="32" customFormat="1" ht="78.75" x14ac:dyDescent="0.25">
      <c r="A7" s="15">
        <v>5</v>
      </c>
      <c r="B7" s="36">
        <v>2015004410101</v>
      </c>
      <c r="C7" s="37" t="s">
        <v>50</v>
      </c>
      <c r="D7" s="38">
        <v>329980251</v>
      </c>
      <c r="E7" s="38">
        <f>1868239+309433885</f>
        <v>311302124</v>
      </c>
      <c r="F7" s="38">
        <f>89675+18588452</f>
        <v>18678127</v>
      </c>
      <c r="G7" s="38"/>
      <c r="H7" s="38"/>
      <c r="I7" s="37" t="s">
        <v>51</v>
      </c>
      <c r="J7" s="68" t="s">
        <v>52</v>
      </c>
      <c r="K7" s="29" t="s">
        <v>53</v>
      </c>
      <c r="L7" s="30" t="s">
        <v>21</v>
      </c>
      <c r="M7" s="39" t="s">
        <v>54</v>
      </c>
      <c r="N7" s="4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SALDOS</vt:lpstr>
      <vt:lpstr>ENFOQ DIF FCR</vt:lpstr>
      <vt:lpstr>ENFOQ DIF AD</vt:lpstr>
      <vt:lpstr>ESTADO DE PROY ENFOQUE DIF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 Regalias</dc:creator>
  <cp:lastModifiedBy>Asesor Regalias</cp:lastModifiedBy>
  <cp:lastPrinted>2016-11-29T20:01:24Z</cp:lastPrinted>
  <dcterms:created xsi:type="dcterms:W3CDTF">2016-10-18T22:05:24Z</dcterms:created>
  <dcterms:modified xsi:type="dcterms:W3CDTF">2017-01-27T00:23:29Z</dcterms:modified>
</cp:coreProperties>
</file>